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9" activeTab="0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ный фонд" sheetId="5" r:id="rId5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'ведом'!$A$1:$O$635</definedName>
    <definedName name="_xlnm.Print_Area" localSheetId="3">'капы'!$A$1:$F$25</definedName>
    <definedName name="_xlnm.Print_Area" localSheetId="2">'програм'!$A$1:$L$382</definedName>
    <definedName name="_xlnm.Print_Area" localSheetId="1">'разделы'!$A$1:$L$503</definedName>
  </definedNames>
  <calcPr fullCalcOnLoad="1"/>
</workbook>
</file>

<file path=xl/sharedStrings.xml><?xml version="1.0" encoding="utf-8"?>
<sst xmlns="http://schemas.openxmlformats.org/spreadsheetml/2006/main" count="6489" uniqueCount="1035">
  <si>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</si>
  <si>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</si>
  <si>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</si>
  <si>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</si>
  <si>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</si>
  <si>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</si>
  <si>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</si>
  <si>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</si>
  <si>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</si>
  <si>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</si>
  <si>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</si>
  <si>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</si>
  <si>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</si>
  <si>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</si>
  <si>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</si>
  <si>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</si>
  <si>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</si>
  <si>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</si>
  <si>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</si>
  <si>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</si>
  <si>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</si>
  <si>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</si>
  <si>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</si>
  <si>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</si>
  <si>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 07 3 </t>
  </si>
  <si>
    <t xml:space="preserve">  07 3 04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</si>
  <si>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</si>
  <si>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</si>
  <si>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</si>
  <si>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</si>
  <si>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</si>
  <si>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</si>
  <si>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</si>
  <si>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</si>
  <si>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01 2 02 </t>
  </si>
  <si>
    <t xml:space="preserve">  01 2 03</t>
  </si>
  <si>
    <t xml:space="preserve">  01 3 </t>
  </si>
  <si>
    <t xml:space="preserve">  01 3 01 </t>
  </si>
  <si>
    <t xml:space="preserve">  01 4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</si>
  <si>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</si>
  <si>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</si>
  <si>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</si>
  <si>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</si>
  <si>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</si>
  <si>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</si>
  <si>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</si>
  <si>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</si>
  <si>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</si>
  <si>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</si>
  <si>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</si>
  <si>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</si>
  <si>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</si>
  <si>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</si>
  <si>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</si>
  <si>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</si>
  <si>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</si>
  <si>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</si>
  <si>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</si>
  <si>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</si>
  <si>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</si>
  <si>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03 3 02 </t>
  </si>
  <si>
    <t xml:space="preserve">  03 4 </t>
  </si>
  <si>
    <t xml:space="preserve">  03 4 01 </t>
  </si>
  <si>
    <t xml:space="preserve">  03 5 </t>
  </si>
  <si>
    <t xml:space="preserve">   03 5 01 </t>
  </si>
  <si>
    <t xml:space="preserve">  03 6</t>
  </si>
  <si>
    <t xml:space="preserve">   03 6 01 </t>
  </si>
  <si>
    <t xml:space="preserve">  03 7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</si>
  <si>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</si>
  <si>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</si>
  <si>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</si>
  <si>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</si>
  <si>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</si>
  <si>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</si>
  <si>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</si>
  <si>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04 3   </t>
  </si>
  <si>
    <t xml:space="preserve">  04 3 01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</si>
  <si>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</si>
  <si>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</si>
  <si>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</si>
  <si>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</si>
  <si>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</si>
  <si>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</si>
  <si>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</si>
  <si>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</si>
  <si>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</si>
  <si>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06 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</si>
  <si>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</si>
  <si>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</si>
  <si>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</si>
  <si>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</si>
  <si>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</si>
  <si>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</si>
  <si>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</si>
  <si>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07 3 04</t>
  </si>
  <si>
    <t xml:space="preserve">  08 </t>
  </si>
  <si>
    <t xml:space="preserve">  08 1 </t>
  </si>
  <si>
    <t xml:space="preserve">  08 1 01 </t>
  </si>
  <si>
    <t xml:space="preserve">  08 2  </t>
  </si>
  <si>
    <t xml:space="preserve">  08 2 01 </t>
  </si>
  <si>
    <t xml:space="preserve">  09  </t>
  </si>
  <si>
    <t xml:space="preserve">  09 1  </t>
  </si>
  <si>
    <t xml:space="preserve">  10  </t>
  </si>
  <si>
    <t xml:space="preserve">  10 1  </t>
  </si>
  <si>
    <t xml:space="preserve">  12 1</t>
  </si>
  <si>
    <t xml:space="preserve">  12 1 F2</t>
  </si>
  <si>
    <t xml:space="preserve">  99  </t>
  </si>
  <si>
    <t xml:space="preserve">  99 9  </t>
  </si>
  <si>
    <t>03 3 02 71530</t>
  </si>
  <si>
    <t>Исполнение полномочий по установлению органами местного самоуправления регулируемых тарифов на перевозки по муниципальным маршрутам регулярных перевозок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</si>
  <si>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содержанию сибиреязвенных скотомогильников (биотермических ям) находящихся в собственности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</si>
  <si>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</si>
  <si>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 (Закупка товаров, работ и услуг для государственных (муниципальных) нужд)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</si>
  <si>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граждан(Социальное обеспечение и иные выплаты населению)</t>
  </si>
  <si>
    <t>03 1 01 74620</t>
  </si>
  <si>
    <t>04 4 01 21240</t>
  </si>
  <si>
    <t xml:space="preserve">  04 3 04 </t>
  </si>
  <si>
    <t xml:space="preserve"> 05 2 01 00590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</si>
  <si>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</si>
  <si>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</si>
  <si>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</si>
  <si>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</si>
  <si>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</si>
  <si>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</si>
  <si>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</si>
  <si>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</si>
  <si>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</si>
  <si>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</si>
  <si>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</si>
  <si>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</si>
  <si>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</si>
  <si>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</si>
  <si>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</si>
  <si>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>Основное мероприятие "Оказание социальных услуг населению организациями социального обслуживания"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</si>
  <si>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</si>
  <si>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02 2 03 22110</t>
  </si>
  <si>
    <t>05 2 01 00590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</si>
  <si>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 населению)</t>
  </si>
  <si>
    <t>Жилищно-коммунальное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</si>
  <si>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</si>
  <si>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</si>
  <si>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</si>
  <si>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</si>
  <si>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</si>
  <si>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</si>
  <si>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</si>
  <si>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</si>
  <si>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</si>
  <si>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</si>
  <si>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</si>
  <si>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</si>
  <si>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</si>
  <si>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</si>
  <si>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</si>
  <si>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</si>
  <si>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13</t>
  </si>
  <si>
    <t>Другие общегосударственные вопросы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</si>
  <si>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</si>
  <si>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</si>
  <si>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</si>
  <si>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</si>
  <si>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</si>
  <si>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</si>
  <si>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</si>
  <si>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</si>
  <si>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</si>
  <si>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</si>
  <si>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02 2 01 53030</t>
  </si>
  <si>
    <t>О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</si>
  <si>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02 3 01 20630</t>
  </si>
  <si>
    <t>Осуществление мер социальной защиты многодетных семей   (Предоставление субсидий бюджетным, автономным учреждениям и иным некоммерческим организациям)</t>
  </si>
  <si>
    <t>Поддержка внедрения систем видеонаблюдения в общественных местах (Социальное обеспечение и иные выплаты населению)</t>
  </si>
  <si>
    <t>03 5 01 20270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</si>
  <si>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</si>
  <si>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</si>
  <si>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</si>
  <si>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</si>
  <si>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«Благоустройство дворовых территорий многоквартирных домов поселений Краснояружского района»</t>
  </si>
  <si>
    <t xml:space="preserve"> 01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</si>
  <si>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</si>
  <si>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Организация деятельности территориальных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</si>
  <si>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</si>
  <si>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</si>
  <si>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99 9 00 00770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</si>
  <si>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</si>
  <si>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</si>
  <si>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</si>
  <si>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</si>
  <si>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</si>
  <si>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</si>
  <si>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</si>
  <si>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</si>
  <si>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</si>
  <si>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</si>
  <si>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</si>
  <si>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</si>
  <si>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</si>
  <si>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</si>
  <si>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</si>
  <si>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</si>
  <si>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</si>
  <si>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</si>
  <si>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</si>
  <si>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</si>
  <si>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</si>
  <si>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</si>
  <si>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</si>
  <si>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</si>
  <si>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</si>
  <si>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</si>
  <si>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</si>
  <si>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</si>
  <si>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</si>
  <si>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Ведомственная структура расходов бюджета</t>
  </si>
  <si>
    <t>тыс.руб.</t>
  </si>
  <si>
    <t>Наименование показателя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</si>
  <si>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</si>
  <si>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</si>
  <si>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</si>
  <si>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</si>
  <si>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</si>
  <si>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</si>
  <si>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</si>
  <si>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</si>
  <si>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</si>
  <si>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</si>
  <si>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</si>
  <si>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</si>
  <si>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</si>
  <si>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</si>
  <si>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</si>
  <si>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</si>
  <si>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 xml:space="preserve">Подпрограмма "Развитие библиотечного дела"  муниципальной программы Краснояружского района "Развитие культуры и искусства  Краснояружского района" </t>
  </si>
  <si>
    <t xml:space="preserve">Подпрограмма "Развитие музейного дела" муниципальной программы Краснояружского района "Развитие культуры и искусства Краснояружского района"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</si>
  <si>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 Краснояружского района" 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</si>
  <si>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</si>
  <si>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</si>
  <si>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09 1 </t>
  </si>
  <si>
    <t>03 1 01 52500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</si>
  <si>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</si>
  <si>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</si>
  <si>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</si>
  <si>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</si>
  <si>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</si>
  <si>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</si>
  <si>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</si>
  <si>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</si>
  <si>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</si>
  <si>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</si>
  <si>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</si>
  <si>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</si>
  <si>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</si>
  <si>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</si>
  <si>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</si>
  <si>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07 3 02 26460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</si>
  <si>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</si>
  <si>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</si>
  <si>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Органы юстиции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</si>
  <si>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</si>
  <si>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</si>
  <si>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</si>
  <si>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</si>
  <si>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</si>
  <si>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</si>
  <si>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</si>
  <si>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</si>
  <si>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</si>
  <si>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</si>
  <si>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</si>
  <si>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</si>
  <si>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</si>
  <si>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</si>
  <si>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</si>
  <si>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</si>
  <si>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</si>
  <si>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03 2 01 71590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</si>
  <si>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</si>
  <si>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</si>
  <si>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</si>
  <si>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</si>
  <si>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</si>
  <si>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</si>
  <si>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</si>
  <si>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</si>
  <si>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</si>
  <si>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</si>
  <si>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</si>
  <si>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</si>
  <si>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</si>
  <si>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</si>
  <si>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</si>
  <si>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</si>
  <si>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</si>
  <si>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</si>
  <si>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</si>
  <si>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</si>
  <si>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</si>
  <si>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</si>
  <si>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</si>
  <si>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</si>
  <si>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</si>
  <si>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</si>
  <si>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</si>
  <si>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</si>
  <si>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</si>
  <si>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</si>
  <si>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</si>
  <si>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99 9 00 00190</t>
  </si>
  <si>
    <t>03 6 01 59300</t>
  </si>
  <si>
    <t>01 4 01 00590</t>
  </si>
  <si>
    <t>06 3 01 71210</t>
  </si>
  <si>
    <t>08 2 01 63810</t>
  </si>
  <si>
    <t>07 1 02 71340</t>
  </si>
  <si>
    <t>03 1 02 13820</t>
  </si>
  <si>
    <t>03 1 02 73820</t>
  </si>
  <si>
    <t>05 1 01 00590</t>
  </si>
  <si>
    <t>99 9 00 20450</t>
  </si>
  <si>
    <t xml:space="preserve">Краснояружского района 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</si>
  <si>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</si>
  <si>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</si>
  <si>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</si>
  <si>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</si>
  <si>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</si>
  <si>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</si>
  <si>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</si>
  <si>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</si>
  <si>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</si>
  <si>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</si>
  <si>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</si>
  <si>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</si>
  <si>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 xml:space="preserve"> 10 1</t>
  </si>
  <si>
    <t>12 1 F2 55550</t>
  </si>
  <si>
    <t>2022 год</t>
  </si>
  <si>
    <t>Осуществление полномочий по обеспечению жильем отдельных категорий граждан,
установленных Федеральным законом от 24 ноября 1995 года № 181-ФЗ «О социальной
защите инвалидов в Российской Федерации» (Социальное обеспечение и иные выплаты населению)</t>
  </si>
  <si>
    <t>07 3 04 51760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</si>
  <si>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</si>
  <si>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</si>
  <si>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</si>
  <si>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</si>
  <si>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</si>
  <si>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</si>
  <si>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</si>
  <si>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>Непрограммная часть</t>
  </si>
  <si>
    <t>Подпрограмма "Доступная среда" в рамках муниципальной программы Краснояружского района "Социальная поддержка граждан в Краснояружском районе "</t>
  </si>
  <si>
    <t xml:space="preserve"> 03 5 </t>
  </si>
  <si>
    <t xml:space="preserve"> 03 5 01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</si>
  <si>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</si>
  <si>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  07 3 09 </t>
  </si>
  <si>
    <t>07 3 09 73790</t>
  </si>
  <si>
    <t>Основное мероприятие Обеспечение жильем медицинских работников</t>
  </si>
  <si>
    <t>Обеспечение жильем медицинских работников (Капитальные вложения в объекты государственной (муниципальной) собственности)</t>
  </si>
  <si>
    <t>Здравоохранение</t>
  </si>
  <si>
    <t>Другие вопросы в области здравоохранения</t>
  </si>
  <si>
    <t xml:space="preserve"> 07 1 01 </t>
  </si>
  <si>
    <t>07 1 01 20010</t>
  </si>
  <si>
    <t>07 3 09 S3790</t>
  </si>
  <si>
    <t>Приложение 6</t>
  </si>
  <si>
    <t>Под-раздел</t>
  </si>
  <si>
    <t>Приложение  7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</si>
  <si>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</si>
  <si>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</si>
  <si>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</si>
  <si>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</si>
  <si>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</si>
  <si>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</si>
  <si>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</si>
  <si>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</si>
  <si>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</si>
  <si>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</si>
  <si>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</si>
  <si>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</si>
  <si>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</si>
  <si>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Благоустройство (Предоставление субсидий бюджетным, автономным учреждениям и иным некоммерческим организациям)</t>
  </si>
  <si>
    <t>Реализация мероприятий по обеспечению жильем семей, имеющих детей-инвалидов, нуждающихся в улучшении жилищных условий (Капитальные вложения в объекты недвижимого имущества государственной (муниципальной) собственности)</t>
  </si>
  <si>
    <t>02 1 04 S3080</t>
  </si>
  <si>
    <t>Реализация инициативных проектов в области культуры  (Социальное обеспечение и иные выплаты населению)</t>
  </si>
  <si>
    <t>Проведение мероприятий по обеспечению пожарной безопасности (Социальное обеспечение и иные выплаты населению)</t>
  </si>
  <si>
    <t xml:space="preserve"> 02 1 04 22110 </t>
  </si>
  <si>
    <t xml:space="preserve"> 02 2 03 22110 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</si>
  <si>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(Предоставление субсидий бюджетным, автономным учреждениям и иным некоммерческим организациям)</t>
  </si>
  <si>
    <t xml:space="preserve"> 07 3 08 </t>
  </si>
  <si>
    <t>07 3 08 73940</t>
  </si>
  <si>
    <t>Основное мероприятие Оказание государственной (областной) поддержки в приобретении жилья с помощью жилищных (ипотечных) кредитов (займов) отдельным категориям граждан</t>
  </si>
  <si>
    <t>Предоставление субсидий гражданам, постоянно проживающим на территории Белгородской области, имеющим на праве собственности на территории Белгородской области жилое помещение, которое было повреждено в результате противоправных действий иностранных государств (Социальное обеспечение и иные выплаты населению)</t>
  </si>
  <si>
    <t xml:space="preserve">  07 3 08 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</si>
  <si>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 (Закупка товаров, работ и услуг для государственных (муниципальных) нужд)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</si>
  <si>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</si>
  <si>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</si>
  <si>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Основное мероприятие Мероприятия по благоустройству населённых пунктов</t>
  </si>
  <si>
    <t xml:space="preserve">  07 1 01 </t>
  </si>
  <si>
    <t>12 2 01 71450</t>
  </si>
  <si>
    <t xml:space="preserve"> 12 2</t>
  </si>
  <si>
    <t xml:space="preserve"> 12 2 01</t>
  </si>
  <si>
    <t>Подпрограмма Обеспечение проведения мероприятий по благоустройству общественных территорий и иных территорий поселений Краснояружского района</t>
  </si>
  <si>
    <t>Основное мероприятие Обеспечение проведения мероприятий по благоустройству общественных территорий и иных территорий поселений Краснояружского района, численностью населения свыше 1000 человек</t>
  </si>
  <si>
    <t>Мероприятий по благоустройству общественных территорий муниципального района (Капитальные вложения в объекты государственной (муниципальной) собственности)</t>
  </si>
  <si>
    <t>Основное мероприятие "Создание и стимулирование общественных организаций правоохранительной направленности" (Социальное обеспечение и иные выплаты населению)</t>
  </si>
  <si>
    <t>Поддержка внедрения систем видеонаблюдения в общественных местах  (Закупка товаров, работ и услуг для государственных (муниципальных) нужд)</t>
  </si>
  <si>
    <t>2024 год</t>
  </si>
  <si>
    <t>03 3 02 71520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</si>
  <si>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</si>
  <si>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</si>
  <si>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</si>
  <si>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</si>
  <si>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</si>
  <si>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</si>
  <si>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</si>
  <si>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</si>
  <si>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</si>
  <si>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 xml:space="preserve">Приложение 3  </t>
  </si>
  <si>
    <t>Приложение 4</t>
  </si>
  <si>
    <t>Приложение  5</t>
  </si>
  <si>
    <t>к решению Муниципального совета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</si>
  <si>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Краснояружского района"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</si>
  <si>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Краснояружского района" </t>
  </si>
  <si>
    <t>Муниципальная программа Краснояружского района  "Развитие культуры и искусства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</si>
  <si>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Краснояружского района"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</si>
  <si>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 Краснояружского района"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</si>
  <si>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 Краснояружского района"</t>
  </si>
  <si>
    <t>Муниципальная программа Краснояружского района  "Развитие культуры и искусства  Краснояружского района"</t>
  </si>
  <si>
    <t>Подпрограмма "Развитие библиотечного дела"  муниципальной программы  Краснояружского района "Развитие культуры и искусства  Краснояружского района"</t>
  </si>
  <si>
    <t>Подпрограмма "Развитие музейного дела"  муниципальной программы  Краснояружского района "Развитие культуры и искусства  Краснояружского района"</t>
  </si>
  <si>
    <t>Расходы по укреплению материально-технической базы учреждений культуры (Закупка товаров, работ и услуг для государственных (муниципальных) нужд)</t>
  </si>
  <si>
    <t xml:space="preserve"> 09 3 G2 52690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</si>
  <si>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</si>
  <si>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Расходы по закупке контейнеров для раздельного накопления твердых коммунальных отходов (Закупка товаров, работ и услуг для государственных (муниципальных) нужд)</t>
  </si>
  <si>
    <t xml:space="preserve"> 06 1 02 </t>
  </si>
  <si>
    <t xml:space="preserve"> 06 1 02  L5110</t>
  </si>
  <si>
    <t>Основное мероприятие Проведение комплексных кадастровых работ</t>
  </si>
  <si>
    <t xml:space="preserve"> 06 1 04 </t>
  </si>
  <si>
    <t>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(Закупка товаров, работ и услуг для государственных (муниципальных) нужд)</t>
  </si>
  <si>
    <t xml:space="preserve">Основное мероприятие 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</t>
  </si>
  <si>
    <t>Основное мероприятие Реализация мероприятий по оснащению пищеблоков муниципальных общеобразовательных организаций технологическим оборудованием</t>
  </si>
  <si>
    <t>Реализация мероприятий по оснащению пищеблоков муниципальных общеобразовательных организаций технологическим оборудованием (Предоставление субсидий бюджетным, автономным учреждениям и иным некоммерческим организациям)</t>
  </si>
  <si>
    <t xml:space="preserve"> 02 2 05</t>
  </si>
  <si>
    <t>04 2 01 S5560</t>
  </si>
  <si>
    <t>Подпрограмма "Устойчивое развитие сельских территорий" муниципальной программы Краснояружского района "Развитие сельского хозяйства и охрана окружающей среды в Краснояружском районе "</t>
  </si>
  <si>
    <t>Основное мероприятие "Реализация мероприятий федеральной целевой программы "Устойчивое развитие сельских территорий"</t>
  </si>
  <si>
    <t>Мероприятия по устойчивому развитию сельских территорий (Межбюджетные трансферты)</t>
  </si>
  <si>
    <t>09 2</t>
  </si>
  <si>
    <t xml:space="preserve">09 2 01 </t>
  </si>
  <si>
    <t>09 2 01 L5760</t>
  </si>
  <si>
    <t>02 2 05 S3100</t>
  </si>
  <si>
    <t>Расходы на реализацию инициативных проектов и наказов (Межбюджетные трансферты)</t>
  </si>
  <si>
    <t>Расходы на реализацию проекта "Решаем вместе" в рамках инициативного бюджетирования (Межбюджетные трансферты)</t>
  </si>
  <si>
    <t xml:space="preserve"> 04 4 01 R2990</t>
  </si>
  <si>
    <t>Обустройство и восстановление воинских захоронений (Закупка товаров, работ и услуг для государственных (муниципальных) нужд)</t>
  </si>
  <si>
    <t>муниципального района на 2022 год и плановый период 2023 и 2024 годов</t>
  </si>
  <si>
    <t>Содержание и ремонт автомобильных дорог общего пользования местного значения (Предоставление субсидий бюджетным, автономным учреждениям и иным некоммерческим организациям)</t>
  </si>
  <si>
    <t>08 1 01 20570</t>
  </si>
  <si>
    <t>Подпрограмма "Охрана окружающей среды и рациональное природопользование" муниципальной программы Краснояружского района "Развитие сельского хозяйства и охрана окружающей среды в Краснояружском районе"</t>
  </si>
  <si>
    <t>Основное мероприятие "Проект Комплексная система обращения с твердыми коммунальными отходами"</t>
  </si>
  <si>
    <t xml:space="preserve"> 07 3 10</t>
  </si>
  <si>
    <t>Основное мероприятие "Предоставление благоустроенных жилых помещений семьям с детьми инвалидами"</t>
  </si>
  <si>
    <t>04 1 02 L5192</t>
  </si>
  <si>
    <t xml:space="preserve"> 09 1 04</t>
  </si>
  <si>
    <t>09 1 04 73880</t>
  </si>
  <si>
    <t>Основное мероприятие " Осуществление деятельности по обращению с животными без владельцев"</t>
  </si>
  <si>
    <t>Проведение комплексных кадастровых работ (Закупка товаров, работ и услуг для государственных (муниципальных) нужд</t>
  </si>
  <si>
    <t>Комплектование книжных фондов библиотек 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</si>
  <si>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</si>
  <si>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 xml:space="preserve"> 03 5 01 20270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</si>
  <si>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</si>
  <si>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</si>
  <si>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</si>
  <si>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</si>
  <si>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</si>
  <si>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</si>
  <si>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</si>
  <si>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</si>
  <si>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 06 1 01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</si>
  <si>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</si>
  <si>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</si>
  <si>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</si>
  <si>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</si>
  <si>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</si>
  <si>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</si>
  <si>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</si>
  <si>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</si>
  <si>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</si>
  <si>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</si>
  <si>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</si>
  <si>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</si>
  <si>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</si>
  <si>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</si>
  <si>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</si>
  <si>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</si>
  <si>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</si>
  <si>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</si>
  <si>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</si>
  <si>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</si>
  <si>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</si>
  <si>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</si>
  <si>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</si>
  <si>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</si>
  <si>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</si>
  <si>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</si>
  <si>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 xml:space="preserve">850 </t>
  </si>
  <si>
    <t>Национальная экономика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</si>
  <si>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</si>
  <si>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</si>
  <si>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</si>
  <si>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</si>
  <si>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</si>
  <si>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</si>
  <si>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</si>
  <si>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</si>
  <si>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</si>
  <si>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Основное мероприятие Мероприятия по развитию дополнительного образования</t>
  </si>
  <si>
    <t xml:space="preserve"> 04 1 02 L5192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</si>
  <si>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</si>
  <si>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</si>
  <si>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</si>
  <si>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Краснояружского района "Развитие сельского хозяйства и охрана окружающей среды в Краснояружском районе "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</si>
  <si>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</si>
  <si>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</si>
  <si>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</si>
  <si>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</si>
  <si>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</si>
  <si>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</si>
  <si>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</si>
  <si>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</si>
  <si>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</si>
  <si>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</si>
  <si>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</si>
  <si>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</si>
  <si>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</si>
  <si>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</si>
  <si>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</si>
  <si>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</si>
  <si>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</si>
  <si>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</si>
  <si>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</si>
  <si>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</si>
  <si>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</si>
  <si>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</si>
  <si>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</si>
  <si>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</si>
  <si>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Обустройство и восстановление воинских захоронений  (Закупка товаров, работ и услуг для государственных (муниципальных) нужд)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</si>
  <si>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</si>
  <si>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</si>
  <si>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</si>
  <si>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</si>
  <si>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</si>
  <si>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</si>
  <si>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06 1 01 27290</t>
  </si>
  <si>
    <t>Основное мероприятие Проведение независимой оценки объектов муниципального имущества</t>
  </si>
  <si>
    <t xml:space="preserve"> 06 1 03 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</si>
  <si>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</si>
  <si>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>06 1 03 27300</t>
  </si>
  <si>
    <t xml:space="preserve"> 10 </t>
  </si>
  <si>
    <t xml:space="preserve"> 10 1 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</si>
  <si>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</si>
  <si>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</si>
  <si>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</si>
  <si>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>10 1 01 25010</t>
  </si>
  <si>
    <t>Муниципальная программа Краснояружского района Развитие кадровой политики Краснояружского района</t>
  </si>
  <si>
    <t xml:space="preserve"> 11 </t>
  </si>
  <si>
    <t>Подпрограмма Развитие государственной гражданской и муниципальной службы муниципальной программы Краснояружского района Развитие кадровой политики Краснояружского района</t>
  </si>
  <si>
    <t xml:space="preserve"> 11 1 </t>
  </si>
  <si>
    <t>Основное мероприятие кадровое обеспечение муниципальной службы</t>
  </si>
  <si>
    <t xml:space="preserve"> 11 1 01 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</si>
  <si>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</si>
  <si>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11 1 01 21010</t>
  </si>
  <si>
    <t>Подпрограмма Противодействие коррупции муниципальной программы Краснояружского района Развитие кадровой политики Краснояружского района</t>
  </si>
  <si>
    <t xml:space="preserve"> 11 2 01 </t>
  </si>
  <si>
    <t>11 2 01 21010</t>
  </si>
  <si>
    <t xml:space="preserve"> 11 2 </t>
  </si>
  <si>
    <t xml:space="preserve">Основное мероприятие Повышение квалификации, профессиональная подготовка и переподготовка кадров </t>
  </si>
  <si>
    <t>Повышение квалификации, профессиональная подготовка и переподготовка кадров(Закупка товаров, работ и услуг для государственных (муниципальных) нужд)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</si>
  <si>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</si>
  <si>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 05 3 </t>
  </si>
  <si>
    <t>Основное мероприятие "Патриотическое воспитание граждан"</t>
  </si>
  <si>
    <t xml:space="preserve">  05 3 01 </t>
  </si>
  <si>
    <t xml:space="preserve"> 05 3 01 29990</t>
  </si>
  <si>
    <t>Мероприятия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</si>
  <si>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</si>
  <si>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 xml:space="preserve"> 04 2 02 </t>
  </si>
  <si>
    <t>04 2 02 29990</t>
  </si>
  <si>
    <t>Основное мероприятие Организация и проведение общественно значимых мероприятий</t>
  </si>
  <si>
    <t xml:space="preserve"> 04 3 02 </t>
  </si>
  <si>
    <t>04 3 02 29990</t>
  </si>
  <si>
    <t>Мероприятия (Предоставление субсидий бюджетным, автономным учреждениям и иным некоммерческим организациям)</t>
  </si>
  <si>
    <t>Основное мероприятие "Организация и проведение общественно значимых мероприятий"</t>
  </si>
  <si>
    <t xml:space="preserve"> 02 3 04 </t>
  </si>
  <si>
    <t>02 3 04 29990</t>
  </si>
  <si>
    <t xml:space="preserve"> 02 5 04 </t>
  </si>
  <si>
    <t>02 5 04 29990</t>
  </si>
  <si>
    <t>Основное мероприятие Реализация мероприятий в сфере образования</t>
  </si>
  <si>
    <t xml:space="preserve"> 05 3 01 </t>
  </si>
  <si>
    <t xml:space="preserve"> 05 3 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</si>
  <si>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</si>
  <si>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</si>
  <si>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</si>
  <si>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</si>
  <si>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</si>
  <si>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</si>
  <si>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</si>
  <si>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</si>
  <si>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</si>
  <si>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</si>
  <si>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</si>
  <si>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(Иные бюджетные ассигнования)</t>
  </si>
  <si>
    <t xml:space="preserve">  02 1 04 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</si>
  <si>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</si>
  <si>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</si>
  <si>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</si>
  <si>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</si>
  <si>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</si>
  <si>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</si>
  <si>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</si>
  <si>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</si>
  <si>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</si>
  <si>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</si>
  <si>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</si>
  <si>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</si>
  <si>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</si>
  <si>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</si>
  <si>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</si>
  <si>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</si>
  <si>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</si>
  <si>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</si>
  <si>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</si>
  <si>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Реализация функций иных органов местного самоуправления</t>
  </si>
  <si>
    <t>08 2 01 73850</t>
  </si>
  <si>
    <t xml:space="preserve"> 08 2 02 </t>
  </si>
  <si>
    <t>Основное мероприятие Компенсация потерь в доходах организациям автомобильного транспорта</t>
  </si>
  <si>
    <t>Предоставление материальной и иной помощи для погребения  (Социальное обеспечение и иные выплаты населению)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</si>
  <si>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</si>
  <si>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</si>
  <si>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</si>
  <si>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</si>
  <si>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</si>
  <si>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</si>
  <si>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</si>
  <si>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</si>
  <si>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</si>
  <si>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</si>
  <si>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</si>
  <si>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</si>
  <si>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</si>
  <si>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"Реализация общеобра-зовательных программ дошкольного образования"</t>
  </si>
  <si>
    <t xml:space="preserve"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</t>
  </si>
  <si>
    <t xml:space="preserve"> 09 3</t>
  </si>
  <si>
    <t xml:space="preserve"> 09 3 G2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</si>
  <si>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</si>
  <si>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</si>
  <si>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</si>
  <si>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</si>
  <si>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</si>
  <si>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</si>
  <si>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</si>
  <si>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</si>
  <si>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</si>
  <si>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</si>
  <si>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</si>
  <si>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</si>
  <si>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</si>
  <si>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жильём ветеранов Великой Отечественной войны"</t>
  </si>
  <si>
    <t xml:space="preserve"> 07 3 04 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</si>
  <si>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</si>
  <si>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</si>
  <si>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</si>
  <si>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</si>
  <si>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</si>
  <si>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</si>
  <si>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</si>
  <si>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</si>
  <si>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</si>
  <si>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</si>
  <si>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</si>
  <si>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</si>
  <si>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</si>
  <si>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</si>
  <si>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</si>
  <si>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</si>
  <si>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</si>
  <si>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</si>
  <si>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04 3</t>
  </si>
  <si>
    <t>Организация бесплатного горячего питания обучающихся, получающих начальное общее образование в организациях (муниципальные образовательные организации (Предоставление субсидий бюджетным, автономным учреждениям и иным некоммерческим организациям)</t>
  </si>
  <si>
    <t>02 2 01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</si>
  <si>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</si>
  <si>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</si>
  <si>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</si>
  <si>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</si>
  <si>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</si>
  <si>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</si>
  <si>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</si>
  <si>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</si>
  <si>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</si>
  <si>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</si>
  <si>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</si>
  <si>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</si>
  <si>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</si>
  <si>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</si>
  <si>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</si>
  <si>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</si>
  <si>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</si>
  <si>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02 2 03 72120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</si>
  <si>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</si>
  <si>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</si>
  <si>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</si>
  <si>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</si>
  <si>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Расходы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</si>
  <si>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 xml:space="preserve"> 04 1 02</t>
  </si>
  <si>
    <t>03 1 02 R4040</t>
  </si>
  <si>
    <t>Оплата ежемесячных денежных выплат лицам, признанным пострадавшими от политических репрессий  (Социальное обеспечение и иные выплаты населению)</t>
  </si>
  <si>
    <t>03 1 02 72440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</si>
  <si>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нужд)населению)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</si>
  <si>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</si>
  <si>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</si>
  <si>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</si>
  <si>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 xml:space="preserve"> 09 1 03 </t>
  </si>
  <si>
    <t>03 1 02 72430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</si>
  <si>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</si>
  <si>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</si>
  <si>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 xml:space="preserve"> 09 1 03 73870</t>
  </si>
  <si>
    <t xml:space="preserve">  09 1 03 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</si>
  <si>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</si>
  <si>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</si>
  <si>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</si>
  <si>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</si>
  <si>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</si>
  <si>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Под-раз-дел</t>
  </si>
  <si>
    <t xml:space="preserve"> 05 2 </t>
  </si>
  <si>
    <t xml:space="preserve"> 05 2 01 </t>
  </si>
  <si>
    <t>Основное мероприятие "Вовлечение в общественную деятельность молодежи в возрасте от 14 до 30 лет"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</si>
  <si>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</si>
  <si>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</si>
  <si>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</si>
  <si>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</si>
  <si>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</si>
  <si>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</si>
  <si>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Реализация мероприятий по оснащению отремонтированных зданий общеобразовательных организаций  средствами обучения и воспитания (Закупка товаров, работ и услуг для государственных (муниципальных) нужд)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</si>
  <si>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 (Предоставление субсидий бюджетным, автономным учреждениям и иным некоммерческим организациям)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</si>
  <si>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 (Предоставление субсидий бюджетным, автономным учреждениям и иным некоммерческим организациям)</t>
  </si>
  <si>
    <t>08 1 01 57840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</si>
  <si>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 (Закупка товаров, работ и услуг для государственных (муниципальных) нужд)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</si>
  <si>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</si>
  <si>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05 2 01 29990</t>
  </si>
  <si>
    <t xml:space="preserve">  05 4 </t>
  </si>
  <si>
    <t xml:space="preserve">  05 4 01 </t>
  </si>
  <si>
    <t xml:space="preserve"> 05 4 01 29990</t>
  </si>
  <si>
    <t>Подпрограмма Развитие добровольческого (волонтёрского) движения муниципальной программы Краснояружского райна Развитие физической культуры, спорта и молодёжного движения в Краснояружском райне</t>
  </si>
  <si>
    <t>Основное мероприятие Развитие добровольческого (волонтёрского) движения</t>
  </si>
  <si>
    <t>Профессиональная подготовка, переподготовка и повышение квалификации</t>
  </si>
  <si>
    <t>Подпрограмма Обеспечение и реализация муниципальной программы муниципальной программы Краснояружского района Развитие образования Краснояружского района</t>
  </si>
  <si>
    <t>Основное мероприятие Профессиональная подготовка, переподготовка и повышение квалификации</t>
  </si>
  <si>
    <t xml:space="preserve"> 02 5 03 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</si>
  <si>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</si>
  <si>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02 5 03 21010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</si>
  <si>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</si>
  <si>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Финансирование дорожной деятельности в отношении автомобильных дорог общего пользования регионального или межмуниципального, местного значения 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</si>
  <si>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</si>
  <si>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03 3 02 72890</t>
  </si>
  <si>
    <t>На вознаграждение приёмному родителю, оплата труда родителя-воспитателя (Социальное обеспечение и иные выплаты населению)</t>
  </si>
  <si>
    <t xml:space="preserve"> 99 9 00 S0300</t>
  </si>
  <si>
    <t xml:space="preserve"> 99 9 00 S0200</t>
  </si>
  <si>
    <t xml:space="preserve"> 99 9 00 S0301</t>
  </si>
  <si>
    <t>Мини-стерст-во, ведом-ство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</si>
  <si>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</si>
  <si>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</si>
  <si>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</si>
  <si>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</si>
  <si>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</si>
  <si>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</si>
  <si>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</si>
  <si>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</si>
  <si>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</si>
  <si>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</si>
  <si>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</si>
  <si>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</si>
  <si>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</si>
  <si>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</si>
  <si>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</si>
  <si>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</si>
  <si>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</si>
  <si>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</si>
  <si>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</si>
  <si>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</si>
  <si>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</si>
  <si>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</si>
  <si>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</si>
  <si>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</si>
  <si>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</si>
  <si>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</si>
  <si>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</si>
  <si>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300</t>
  </si>
  <si>
    <t>Охрана семьи и детства</t>
  </si>
  <si>
    <t>10</t>
  </si>
  <si>
    <t>Физическая культура и спорт</t>
  </si>
  <si>
    <t xml:space="preserve"> 03 7 01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</si>
  <si>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</si>
  <si>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</si>
  <si>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</si>
  <si>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</si>
  <si>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</si>
  <si>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</si>
  <si>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</si>
  <si>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</si>
  <si>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</si>
  <si>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</si>
  <si>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</si>
  <si>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</si>
  <si>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</si>
  <si>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Основное мероприятие: "Обеспечение функций по содержанию скотомогильников (биотермических ям) области"</t>
  </si>
  <si>
    <t>Осуществление полномочий по организации мероприятий при осуществлении деятельности по обращению с животными без владельцев (Предоставление субсидий бюджетным, автономным учреждениям и иным некоммерческим организациям)</t>
  </si>
  <si>
    <t>Расходы на  ремонт автомобильной дороги от ул.Центральная к ул. Стрекаловка с.Илек-Пеньковка в рамках реализации проекта "Решаем вместе" (Закупка товаров, работ и услуг для государственных (муниципальных) нужд)</t>
  </si>
  <si>
    <t>854</t>
  </si>
  <si>
    <t>03 1 01 R4620</t>
  </si>
  <si>
    <t>Основное мероприятие Проект "Формирование комфортной городской среды"</t>
  </si>
  <si>
    <t>Основное мероприятие Развитие инфраструктуры в сфере культуры</t>
  </si>
  <si>
    <t>Обеспечение развития  укрепления материально-технической базы учреждений  культуры (Предоставление субсидий бюджетным, автономным учреждениям и иным некоммерческим организациям)</t>
  </si>
  <si>
    <t>04 3 04 24670</t>
  </si>
  <si>
    <t>Основное мероприятие Развитие инфраструктуры сферы физической культуры и спорта</t>
  </si>
  <si>
    <t xml:space="preserve">  05 1 03</t>
  </si>
  <si>
    <t>05 1 03 24680</t>
  </si>
  <si>
    <t>Обеспечение развития  укрепления материально-технической базы учреждений  физической культуры и спорта (Предоставление субсидий бюджетным, автономным учреждениям и иным некоммерческим организациям)</t>
  </si>
  <si>
    <t xml:space="preserve"> 06 1 04 S0470</t>
  </si>
  <si>
    <t>Организация наружного освещения населённых пунктов(Закупка товаров, работ и услуг для государственных (муниципальных) нужд)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</si>
  <si>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</si>
  <si>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Организация наружного освещения населённых пунктов (Закупка товаров, работ и услуг для государственных (муниципальных) нужд)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</si>
  <si>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</si>
  <si>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</si>
  <si>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 xml:space="preserve"> 03 5 01 70270</t>
  </si>
  <si>
    <t>03 5 01 70270</t>
  </si>
  <si>
    <t>Содержание и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</si>
  <si>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Контрольно-счетная комиссия муниципального района "Краснояружский район" Белгородской области</t>
  </si>
  <si>
    <t>99 9 00 22090</t>
  </si>
  <si>
    <t>Текущий ремонт объектов муниципальной собственности (Закупка товаров, работ и услуг для государственных (муниципальных) нужд)</t>
  </si>
  <si>
    <t xml:space="preserve"> 04 1 04</t>
  </si>
  <si>
    <t>04 1 04 29990</t>
  </si>
  <si>
    <t>Управление капитального строительства, дорог общего пользования и архитектуры администрации Краснояружского района</t>
  </si>
  <si>
    <t>855</t>
  </si>
  <si>
    <t xml:space="preserve"> 05 1 03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</si>
  <si>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</si>
  <si>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</si>
  <si>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</si>
  <si>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</si>
  <si>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</si>
  <si>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</si>
  <si>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</si>
  <si>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</si>
  <si>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</si>
  <si>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</si>
  <si>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</si>
  <si>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</si>
  <si>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</si>
  <si>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</si>
  <si>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</si>
  <si>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</si>
  <si>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</si>
  <si>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</si>
  <si>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</si>
  <si>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</si>
  <si>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</si>
  <si>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</si>
  <si>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</si>
  <si>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 xml:space="preserve"> 07 1 06 </t>
  </si>
  <si>
    <t>07 1 06 S0601</t>
  </si>
  <si>
    <t>07 1 06 S0602</t>
  </si>
  <si>
    <t>07 1 06 S0603</t>
  </si>
  <si>
    <t>07 1 06 S0604</t>
  </si>
  <si>
    <t>Устройство тротуара по ул.Мостовая в с.Демидовка (Предоставление субсидий бюджетным, автономным учреждениям и иным некоммерческим организациям)</t>
  </si>
  <si>
    <t>Устройство тротуара по ул.Набережная в с.Графовка (Предоставление субсидий бюджетным, автономным учреждениям и иным некоммерческим организациям)</t>
  </si>
  <si>
    <t>Устройство тротуара по ул.Привольная в с.Графовка (Предоставление субсидий бюджетным, автономным учреждениям и иным некоммерческим организациям)</t>
  </si>
  <si>
    <t>Благоустройство автостоянок во дворе Цкнтральной районной больницы с подъездными путями к жилому сектору и освещением (Предоставление субсидий бюджетным, автономным учреждениям и иным некоммерческим организациям)</t>
  </si>
  <si>
    <t>99 9 00 29990</t>
  </si>
  <si>
    <t>12 2 01 22130</t>
  </si>
  <si>
    <t>Проведение мероприятий по благоустройству общественных территорий  и иных территорий поселений, численностью населения свыше 1000 человек (Капитальные вложения в объекты недвижимого имущества государственной (муниципальной) собственности)</t>
  </si>
  <si>
    <t>Реализация мероприятий по модернизации школьных систем образования  (капитальный ремонт общеобразовательных организаций) (Закупка товаров, работ и услуг для государственных (муниципальных) нужд)</t>
  </si>
  <si>
    <t>02 2 06 L7501</t>
  </si>
  <si>
    <t xml:space="preserve"> 02 2 06</t>
  </si>
  <si>
    <t>02 2 06 L7502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</si>
  <si>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(Закупка товаров, работ и услуг для государственных (муниципальных) нужд)</t>
  </si>
  <si>
    <t>Реализация мероприятий по оснащению отремонтированных зданий общеобразовательных организаций  средствами обучения и воспитания (Предоставление субсидий бюджетным, автономным учреждениям и иным некоммерческим организациям)</t>
  </si>
  <si>
    <t>02 2 06 S3090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</si>
  <si>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(Предоставление субсидий бюджетным, автономным учреждениям и иным некоммерческим организациям)</t>
  </si>
  <si>
    <t>99 9 00 70550</t>
  </si>
  <si>
    <t>Средства, передаваемые для компенсации дополнительных расходов, возникших в результате решений, принятых органами власти другового уровня за счет средств резервного фонда Правительства Белгородской области  (Закупка товаров, работ и услуг для государственных (муниципальных) нужд)</t>
  </si>
  <si>
    <t>Основное мероприятие Мероприятия по реализации наказов</t>
  </si>
  <si>
    <t>Основное мероприятие Региональный проект Модернизация школьных систем образования в Белгородской области</t>
  </si>
  <si>
    <t>02 2 02 20650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</si>
  <si>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</si>
  <si>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03 3 02 21370</t>
  </si>
  <si>
    <t>№ п/п</t>
  </si>
  <si>
    <t>1.</t>
  </si>
  <si>
    <t>2.</t>
  </si>
  <si>
    <t>3.</t>
  </si>
  <si>
    <t>4.</t>
  </si>
  <si>
    <t>5.</t>
  </si>
  <si>
    <t>6.</t>
  </si>
  <si>
    <t>Основное мероприятие Проведение мероприятий по обеспечению пожарной безопасности</t>
  </si>
  <si>
    <t>01 4 03</t>
  </si>
  <si>
    <t>01 4 03 20850</t>
  </si>
  <si>
    <t>Проведение мероприятий по обеспечению пожарной безопасности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</si>
  <si>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</si>
  <si>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</si>
  <si>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</si>
  <si>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</si>
  <si>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</si>
  <si>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</si>
  <si>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</si>
  <si>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</si>
  <si>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</si>
  <si>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</si>
  <si>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</si>
  <si>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</si>
  <si>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</si>
  <si>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</si>
  <si>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</si>
  <si>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</si>
  <si>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</si>
  <si>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</si>
  <si>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</si>
  <si>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</si>
  <si>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</si>
  <si>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</si>
  <si>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</si>
  <si>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</si>
  <si>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</si>
  <si>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</si>
  <si>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</si>
  <si>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</si>
  <si>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</si>
  <si>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</si>
  <si>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</si>
  <si>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</si>
  <si>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</si>
  <si>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</si>
  <si>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</si>
  <si>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</si>
  <si>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</si>
  <si>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</si>
  <si>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</si>
  <si>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</si>
  <si>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</si>
  <si>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</si>
  <si>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</si>
  <si>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</si>
  <si>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(Закупка товаров, работ и услуг для государственных (муниципальных) нужд)</t>
  </si>
  <si>
    <t xml:space="preserve"> 13 1</t>
  </si>
  <si>
    <t xml:space="preserve"> 13 1 01</t>
  </si>
  <si>
    <t>13 1 01 71420</t>
  </si>
  <si>
    <t>Муниципальная программа Краснояружского района Развитие территориального общественного самоуправления в муниципальном образовании Красночружский район</t>
  </si>
  <si>
    <t>Подпрограмма Развитие общественного самоупраления в районе</t>
  </si>
  <si>
    <t>Основное мероприятие Развитие территориального общественного самоуправления на территориях городского и сельских поселений района</t>
  </si>
  <si>
    <t>Межбюджетные трансферты на реализацию проектов, реализуемых территориальным общественным самоуправлением в муниципальных образованиях</t>
  </si>
  <si>
    <t xml:space="preserve"> '07</t>
  </si>
  <si>
    <t>07 1</t>
  </si>
  <si>
    <t>07 1 01</t>
  </si>
  <si>
    <t>Муниципальная программа Краснояружского района Обеспечение доступным и комфортным жильём и коммунальными услугами жителей Краснояружского района</t>
  </si>
  <si>
    <t>Подпрограмма Создание условий для обеспечения населения качественными услугами жилищно-коммунального хозяйства муниципальной программы Краснояружского района Обеспечение доступным и комфортным жильём и коммунальными услугами жителей Краснояружского района</t>
  </si>
  <si>
    <t>Реализация мероприятий по созданию условий для повышения благоустройства городских и сельских территорий Белгородской области (Закупка товаров, работ и услуг для государственных (муниципальных) нужд)</t>
  </si>
  <si>
    <t>07 3 01 73770</t>
  </si>
  <si>
    <t>Мероприятия подпрограммы Обеспечение жильем молодых семей субъекта Российской Федерации (Социальное обеспечение и иные выплаты населению)</t>
  </si>
  <si>
    <t>04 3 01 S7760</t>
  </si>
  <si>
    <t>Реализация инициативных проектов в области культуры (Предоставление субсидий бюджетным, автономным учреждениям и иным некоммерческим организациям)</t>
  </si>
  <si>
    <t>Реализация инициативных проектов в области культуры  (Закупка товаров, работ и услуг для государственных (муниципальных) нужд)</t>
  </si>
  <si>
    <t>03 1 01 72570</t>
  </si>
  <si>
    <t>Выплаты ежемесячных денежных компенсаций расходов по оплате электроэнергии, приобретённой на нужды электроотопления  (Социальное обеспечение и иные выплаты населению)</t>
  </si>
  <si>
    <t xml:space="preserve"> 08 1 02 </t>
  </si>
  <si>
    <t>08 1 02 72140</t>
  </si>
  <si>
    <t>Капитальный ремонт и ремонт автомобильных дорог общего пользования населённых пунктов района (Закупка товаров, работ и услуг для государственных (муниципальных) нужд)</t>
  </si>
  <si>
    <t>Основное мероприятие Капитальный ремонт автомобильных дорог общего пользования местного значения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</si>
  <si>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</si>
  <si>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</si>
  <si>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01 S1320</t>
  </si>
  <si>
    <t>Благоустройство (Закупка товаров, работ и услуг для государственных (муниципальных) нужд)</t>
  </si>
  <si>
    <t>Обеспечение функций  органов местного самоуправления (Социальное обеспечение и иные выплаты населению)</t>
  </si>
  <si>
    <t>Проведения мероприятий по благоустройству общественных территорий и иных территорий поселений, численностью населения свыше 1000 человек (Закупка товаров, работ и услуг для государственных (муниципальных) нужд)</t>
  </si>
  <si>
    <t>Социальное обеспечение и иные выплаты населению (Социальное обеспечение и иные выплаты населению)</t>
  </si>
  <si>
    <t>Субсидии на капитальный ремонт и ремонт автомобильных дорог общего пользования населенных пунктов</t>
  </si>
  <si>
    <t>Проведение мероприятий по благоустройству общественных территорий  и иных территорий поселений, численностью населения свыше 1000 человек (Закупка товаров, работ и услуг для государственных (муниципальных) нужд)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</si>
  <si>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(Закупка товаров, работ и услуг для государственных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</si>
  <si>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 (Закупка товаров, работ и услуг для государственных</t>
  </si>
  <si>
    <t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(Закупка товаров, работ и услуг для государственных (муниципальных) нужд)</t>
  </si>
  <si>
    <t>Проведения мероприятий по благоустройству общественных территорий и иных территорий поселений, численностью населения свыше 1000 человек (Капитальные вложения в объекты государственной (муниципальной) собственности)</t>
  </si>
  <si>
    <t>08 1 02 20580</t>
  </si>
  <si>
    <t>Капитальный ремонт и ремонт автомобильных дорог общего пользования местного значения  (Закупка товаров, работ и услуг для государственных (муниципальных) нужд)</t>
  </si>
  <si>
    <t>Капитальный ремонт и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</si>
  <si>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Проведение мероприятий по обеспечению пожарной безопасности (Капитальные вложения в объекты государственной (муниципальной) собственности)</t>
  </si>
  <si>
    <t>к решению муниципального совета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</si>
  <si>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2022 год и плановый период 2023 и 2024 годов</t>
  </si>
  <si>
    <t>Все кап.вложения</t>
  </si>
  <si>
    <t>Всего</t>
  </si>
  <si>
    <t>00</t>
  </si>
  <si>
    <t xml:space="preserve">09 </t>
  </si>
  <si>
    <t>Расходы по содержанию и капитальному ремонту жилых помещений, закреплённых за детьми-сиротами (Закупка товаров, работ и услуг для государственных (муниципальных) нужд)</t>
  </si>
  <si>
    <t>Бюджет дорожного фонда Краснояружского района на 2022 год и на плановый период 2023 и 2024 годов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</si>
  <si>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</si>
  <si>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</si>
  <si>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доходов</t>
  </si>
  <si>
    <t>Часть общего объема доходов бюджета муниципального района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</si>
  <si>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</si>
  <si>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Субсидии из областного бюджета на  ремонт автомобильной дороги от ул.Центральная к ул. Стрекаловка с.Илек-Пеньковка в рамках реализации проекта "Решаем вместе"</t>
  </si>
  <si>
    <t>Всего доходов</t>
  </si>
  <si>
    <t>Расходы</t>
  </si>
  <si>
    <t xml:space="preserve">Содержание и ремонт автомобильных дорог общего пользования местного значения 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</si>
  <si>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</si>
  <si>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Расходы на  ремонт автомобильной дороги от ул.Центральная к ул.Стрекаловка с.Илек-Пеньковка в рамках реализации проекта "Решаем вместе"</t>
  </si>
  <si>
    <t>Всего расходов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</si>
  <si>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</si>
  <si>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</si>
  <si>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</si>
  <si>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</si>
  <si>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</si>
  <si>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</si>
  <si>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</si>
  <si>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</si>
  <si>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</si>
  <si>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</si>
  <si>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</si>
  <si>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</si>
  <si>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</si>
  <si>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</si>
  <si>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</si>
  <si>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</si>
  <si>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</si>
  <si>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2022 год и плановый период 2023 и 2024 годов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</si>
  <si>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2022 год и плановый период 2023 и 2024 годов</t>
  </si>
  <si>
    <t>07 3 10 S3900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</si>
  <si>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</si>
  <si>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</si>
  <si>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</si>
  <si>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</si>
  <si>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</si>
  <si>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</si>
  <si>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</si>
  <si>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</si>
  <si>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</si>
  <si>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</si>
  <si>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</si>
  <si>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от 03 ноября 2022 года № 400</t>
  </si>
  <si>
    <t>от 03 ноября  2022 года № 400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</si>
</sst>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dd/mm/yyyy\ hh:mm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2" fontId="6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vertical="center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172" fontId="6" fillId="33" borderId="10" xfId="0" applyNumberFormat="1" applyFont="1" applyFill="1" applyBorder="1" applyAlignment="1">
      <alignment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172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72" fontId="2" fillId="33" borderId="10" xfId="56" applyNumberFormat="1" applyFont="1" applyFill="1" applyBorder="1" applyAlignment="1" applyProtection="1">
      <alignment/>
      <protection/>
    </xf>
    <xf numFmtId="49" fontId="6" fillId="33" borderId="10" xfId="56" applyNumberFormat="1" applyFont="1" applyFill="1" applyBorder="1" applyAlignment="1" applyProtection="1">
      <alignment vertical="center" wrapText="1"/>
      <protection/>
    </xf>
    <xf numFmtId="49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49" fontId="2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0" xfId="56" applyNumberFormat="1" applyFont="1" applyFill="1" applyBorder="1" applyAlignment="1" applyProtection="1">
      <alignment horizontal="left"/>
      <protection/>
    </xf>
    <xf numFmtId="172" fontId="2" fillId="33" borderId="10" xfId="0" applyNumberFormat="1" applyFont="1" applyFill="1" applyBorder="1" applyAlignment="1">
      <alignment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0" fontId="3" fillId="33" borderId="0" xfId="56" applyNumberFormat="1" applyFont="1" applyFill="1" applyBorder="1" applyAlignment="1" applyProtection="1">
      <alignment horizontal="left" vertical="center" wrapText="1"/>
      <protection/>
    </xf>
    <xf numFmtId="172" fontId="2" fillId="33" borderId="0" xfId="0" applyNumberFormat="1" applyFont="1" applyFill="1" applyAlignment="1">
      <alignment/>
    </xf>
    <xf numFmtId="172" fontId="2" fillId="33" borderId="0" xfId="56" applyNumberFormat="1" applyFont="1" applyFill="1" applyBorder="1" applyAlignment="1" applyProtection="1">
      <alignment horizontal="center"/>
      <protection/>
    </xf>
    <xf numFmtId="172" fontId="12" fillId="33" borderId="0" xfId="56" applyNumberFormat="1" applyFont="1" applyFill="1" applyBorder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left" vertical="center" wrapText="1"/>
      <protection/>
    </xf>
    <xf numFmtId="49" fontId="2" fillId="33" borderId="0" xfId="56" applyNumberFormat="1" applyFont="1" applyFill="1" applyBorder="1" applyAlignment="1" applyProtection="1">
      <alignment horizontal="center" wrapText="1"/>
      <protection/>
    </xf>
    <xf numFmtId="49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72" fontId="13" fillId="33" borderId="0" xfId="0" applyNumberFormat="1" applyFont="1" applyFill="1" applyAlignment="1">
      <alignment/>
    </xf>
    <xf numFmtId="172" fontId="12" fillId="33" borderId="11" xfId="56" applyNumberFormat="1" applyFont="1" applyFill="1" applyBorder="1" applyAlignment="1" applyProtection="1">
      <alignment/>
      <protection/>
    </xf>
    <xf numFmtId="172" fontId="12" fillId="33" borderId="0" xfId="0" applyNumberFormat="1" applyFont="1" applyFill="1" applyAlignment="1">
      <alignment/>
    </xf>
    <xf numFmtId="172" fontId="2" fillId="33" borderId="11" xfId="56" applyNumberFormat="1" applyFont="1" applyFill="1" applyBorder="1" applyAlignment="1" applyProtection="1">
      <alignment/>
      <protection/>
    </xf>
    <xf numFmtId="172" fontId="6" fillId="33" borderId="0" xfId="56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 quotePrefix="1">
      <alignment horizontal="center"/>
    </xf>
    <xf numFmtId="172" fontId="6" fillId="33" borderId="10" xfId="56" applyNumberFormat="1" applyFont="1" applyFill="1" applyBorder="1" applyAlignment="1" applyProtection="1">
      <alignment/>
      <protection/>
    </xf>
    <xf numFmtId="49" fontId="6" fillId="33" borderId="10" xfId="56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2" fillId="33" borderId="10" xfId="54" applyNumberFormat="1" applyFont="1" applyFill="1" applyBorder="1" applyAlignment="1">
      <alignment horizontal="left" wrapText="1"/>
      <protection/>
    </xf>
    <xf numFmtId="0" fontId="2" fillId="33" borderId="10" xfId="0" applyNumberFormat="1" applyFont="1" applyFill="1" applyBorder="1" applyAlignment="1">
      <alignment vertical="center" wrapText="1"/>
    </xf>
    <xf numFmtId="49" fontId="2" fillId="33" borderId="10" xfId="54" applyNumberFormat="1" applyFont="1" applyFill="1" applyBorder="1" applyAlignment="1">
      <alignment horizontal="center" wrapText="1"/>
      <protection/>
    </xf>
    <xf numFmtId="2" fontId="2" fillId="33" borderId="10" xfId="56" applyNumberFormat="1" applyFont="1" applyFill="1" applyBorder="1" applyAlignment="1" applyProtection="1">
      <alignment vertical="center" wrapText="1"/>
      <protection/>
    </xf>
    <xf numFmtId="172" fontId="2" fillId="33" borderId="10" xfId="0" applyNumberFormat="1" applyFont="1" applyFill="1" applyBorder="1" applyAlignment="1">
      <alignment/>
    </xf>
    <xf numFmtId="49" fontId="2" fillId="33" borderId="10" xfId="56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 wrapText="1"/>
    </xf>
    <xf numFmtId="49" fontId="6" fillId="33" borderId="10" xfId="56" applyNumberFormat="1" applyFont="1" applyFill="1" applyBorder="1" applyAlignment="1" applyProtection="1" quotePrefix="1">
      <alignment horizontal="center" wrapText="1"/>
      <protection/>
    </xf>
    <xf numFmtId="3" fontId="6" fillId="33" borderId="10" xfId="56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/>
    </xf>
    <xf numFmtId="49" fontId="2" fillId="33" borderId="10" xfId="56" applyNumberFormat="1" applyFont="1" applyFill="1" applyBorder="1" applyAlignment="1" applyProtection="1" quotePrefix="1">
      <alignment horizontal="center" wrapText="1"/>
      <protection/>
    </xf>
    <xf numFmtId="49" fontId="2" fillId="33" borderId="10" xfId="56" applyNumberFormat="1" applyFont="1" applyFill="1" applyBorder="1" applyAlignment="1" applyProtection="1">
      <alignment horizontal="left" wrapText="1"/>
      <protection/>
    </xf>
    <xf numFmtId="3" fontId="2" fillId="33" borderId="10" xfId="56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49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>
      <alignment horizontal="left"/>
      <protection/>
    </xf>
    <xf numFmtId="49" fontId="2" fillId="33" borderId="10" xfId="56" applyNumberFormat="1" applyFont="1" applyFill="1" applyBorder="1" applyAlignment="1" applyProtection="1" quotePrefix="1">
      <alignment horizontal="left"/>
      <protection/>
    </xf>
    <xf numFmtId="1" fontId="2" fillId="33" borderId="10" xfId="54" applyNumberFormat="1" applyFont="1" applyFill="1" applyBorder="1" applyAlignment="1">
      <alignment horizontal="left" wrapText="1"/>
      <protection/>
    </xf>
    <xf numFmtId="1" fontId="2" fillId="33" borderId="10" xfId="54" applyNumberFormat="1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/>
    </xf>
    <xf numFmtId="172" fontId="2" fillId="33" borderId="12" xfId="56" applyNumberFormat="1" applyFont="1" applyFill="1" applyBorder="1" applyAlignment="1" applyProtection="1">
      <alignment/>
      <protection/>
    </xf>
    <xf numFmtId="1" fontId="2" fillId="33" borderId="10" xfId="54" applyNumberFormat="1" applyFont="1" applyFill="1" applyBorder="1" applyAlignment="1" quotePrefix="1">
      <alignment horizontal="left" wrapText="1"/>
      <protection/>
    </xf>
    <xf numFmtId="49" fontId="2" fillId="33" borderId="10" xfId="0" applyNumberFormat="1" applyFont="1" applyFill="1" applyBorder="1" applyAlignment="1">
      <alignment horizontal="left"/>
    </xf>
    <xf numFmtId="173" fontId="6" fillId="33" borderId="10" xfId="54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49" fontId="6" fillId="33" borderId="0" xfId="56" applyNumberFormat="1" applyFont="1" applyFill="1" applyBorder="1" applyAlignment="1" applyProtection="1">
      <alignment vertical="center" wrapText="1"/>
      <protection/>
    </xf>
    <xf numFmtId="49" fontId="2" fillId="33" borderId="0" xfId="56" applyNumberFormat="1" applyFont="1" applyFill="1" applyBorder="1" applyAlignment="1" applyProtection="1">
      <alignment vertical="center" wrapText="1"/>
      <protection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14" fillId="33" borderId="10" xfId="56" applyNumberFormat="1" applyFont="1" applyFill="1" applyBorder="1" applyAlignment="1" applyProtection="1">
      <alignment horizontal="center"/>
      <protection/>
    </xf>
    <xf numFmtId="49" fontId="6" fillId="33" borderId="10" xfId="56" applyNumberFormat="1" applyFont="1" applyFill="1" applyBorder="1" applyAlignment="1" applyProtection="1">
      <alignment vertical="center"/>
      <protection/>
    </xf>
    <xf numFmtId="2" fontId="6" fillId="33" borderId="10" xfId="0" applyNumberFormat="1" applyFont="1" applyFill="1" applyBorder="1" applyAlignment="1">
      <alignment horizontal="center" wrapText="1"/>
    </xf>
    <xf numFmtId="3" fontId="6" fillId="33" borderId="10" xfId="56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3" fontId="2" fillId="33" borderId="10" xfId="56" applyNumberFormat="1" applyFont="1" applyFill="1" applyBorder="1" applyAlignment="1" applyProtection="1">
      <alignment horizontal="center"/>
      <protection/>
    </xf>
    <xf numFmtId="172" fontId="6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2" fillId="33" borderId="10" xfId="0" applyFont="1" applyFill="1" applyBorder="1" applyAlignment="1" quotePrefix="1">
      <alignment horizontal="center"/>
    </xf>
    <xf numFmtId="49" fontId="2" fillId="33" borderId="13" xfId="0" applyNumberFormat="1" applyFont="1" applyFill="1" applyBorder="1" applyAlignment="1" applyProtection="1">
      <alignment horizontal="center" wrapText="1"/>
      <protection/>
    </xf>
    <xf numFmtId="49" fontId="2" fillId="33" borderId="10" xfId="55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4" fontId="2" fillId="33" borderId="10" xfId="56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>
      <alignment/>
    </xf>
    <xf numFmtId="49" fontId="2" fillId="33" borderId="14" xfId="0" applyNumberFormat="1" applyFont="1" applyFill="1" applyBorder="1" applyAlignment="1" applyProtection="1">
      <alignment vertical="center" wrapText="1"/>
      <protection/>
    </xf>
    <xf numFmtId="172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2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54" applyNumberFormat="1" applyFont="1" applyFill="1" applyBorder="1" applyAlignment="1">
      <alignment horizontal="left" wrapText="1"/>
      <protection/>
    </xf>
    <xf numFmtId="0" fontId="6" fillId="33" borderId="10" xfId="0" applyNumberFormat="1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justify" wrapText="1"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14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left" vertical="center"/>
      <protection/>
    </xf>
    <xf numFmtId="49" fontId="2" fillId="33" borderId="10" xfId="56" applyNumberFormat="1" applyFont="1" applyFill="1" applyBorder="1" applyAlignment="1" applyProtection="1" quotePrefix="1">
      <alignment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2" fontId="6" fillId="33" borderId="0" xfId="56" applyNumberFormat="1" applyFont="1" applyFill="1" applyBorder="1" applyAlignment="1" applyProtection="1">
      <alignment/>
      <protection/>
    </xf>
    <xf numFmtId="172" fontId="2" fillId="33" borderId="0" xfId="56" applyNumberFormat="1" applyFont="1" applyFill="1" applyBorder="1" applyAlignment="1" applyProtection="1">
      <alignment/>
      <protection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172" fontId="6" fillId="33" borderId="12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left"/>
    </xf>
    <xf numFmtId="172" fontId="6" fillId="33" borderId="12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 vertical="center" wrapText="1"/>
    </xf>
    <xf numFmtId="3" fontId="2" fillId="33" borderId="10" xfId="54" applyNumberFormat="1" applyFont="1" applyFill="1" applyBorder="1" applyAlignment="1">
      <alignment horizontal="left" wrapText="1"/>
      <protection/>
    </xf>
    <xf numFmtId="3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justify" wrapText="1"/>
    </xf>
    <xf numFmtId="1" fontId="6" fillId="33" borderId="10" xfId="54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8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>
      <alignment horizontal="right"/>
    </xf>
    <xf numFmtId="172" fontId="5" fillId="33" borderId="15" xfId="0" applyNumberFormat="1" applyFont="1" applyFill="1" applyBorder="1" applyAlignment="1">
      <alignment horizontal="center" wrapText="1"/>
    </xf>
    <xf numFmtId="172" fontId="5" fillId="33" borderId="16" xfId="0" applyNumberFormat="1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172" fontId="8" fillId="33" borderId="15" xfId="56" applyNumberFormat="1" applyFont="1" applyFill="1" applyBorder="1" applyAlignment="1" applyProtection="1">
      <alignment horizontal="center" vertical="center" wrapText="1"/>
      <protection/>
    </xf>
    <xf numFmtId="172" fontId="8" fillId="33" borderId="16" xfId="56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wrapText="1"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6" fillId="0" borderId="11" xfId="56" applyNumberFormat="1" applyFont="1" applyFill="1" applyBorder="1" applyAlignment="1" applyProtection="1">
      <alignment horizontal="right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5" xfId="56" applyNumberFormat="1" applyFont="1" applyFill="1" applyBorder="1" applyAlignment="1" applyProtection="1">
      <alignment horizontal="center" vertical="center"/>
      <protection/>
    </xf>
    <xf numFmtId="3" fontId="6" fillId="0" borderId="17" xfId="56" applyNumberFormat="1" applyFont="1" applyFill="1" applyBorder="1" applyAlignment="1" applyProtection="1">
      <alignment horizontal="center" vertical="center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Alignment="1">
      <alignment horizontal="center" wrapText="1"/>
    </xf>
    <xf numFmtId="172" fontId="2" fillId="0" borderId="11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7"/>
  <sheetViews>
    <sheetView tabSelected="1" zoomScale="80" zoomScaleNormal="80" zoomScalePageLayoutView="60" workbookViewId="0" topLeftCell="A1">
      <selection activeCell="U17" sqref="U17"/>
    </sheetView>
  </sheetViews>
  <sheetFormatPr defaultColWidth="9.00390625" defaultRowHeight="12.75"/>
  <cols>
    <col min="1" max="1" width="27.625" style="159" customWidth="1"/>
    <col min="2" max="2" width="7.00390625" style="156" customWidth="1"/>
    <col min="3" max="3" width="4.625" style="157" customWidth="1"/>
    <col min="4" max="4" width="4.375" style="157" customWidth="1"/>
    <col min="5" max="5" width="16.00390625" style="157" customWidth="1"/>
    <col min="6" max="6" width="5.625" style="157" customWidth="1"/>
    <col min="7" max="7" width="12.625" style="158" customWidth="1"/>
    <col min="8" max="8" width="12.875" style="67" hidden="1" customWidth="1"/>
    <col min="9" max="9" width="11.125" style="67" hidden="1" customWidth="1"/>
    <col min="10" max="10" width="12.75390625" style="158" customWidth="1"/>
    <col min="11" max="11" width="12.25390625" style="67" hidden="1" customWidth="1"/>
    <col min="12" max="12" width="11.125" style="67" hidden="1" customWidth="1"/>
    <col min="13" max="13" width="12.375" style="158" customWidth="1"/>
    <col min="14" max="14" width="12.625" style="67" hidden="1" customWidth="1"/>
    <col min="15" max="15" width="11.125" style="67" hidden="1" customWidth="1"/>
    <col min="16" max="16384" width="9.125" style="54" customWidth="1"/>
  </cols>
  <sheetData>
    <row r="1" spans="1:15" s="61" customFormat="1" ht="18.75">
      <c r="A1" s="211" t="s">
        <v>409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60"/>
      <c r="O1" s="60"/>
    </row>
    <row r="2" spans="1:15" s="61" customFormat="1" ht="18.75">
      <c r="A2" s="211" t="s">
        <v>412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60"/>
      <c r="O2" s="60"/>
    </row>
    <row r="3" spans="1:15" s="61" customFormat="1" ht="18.75">
      <c r="A3" s="211" t="s">
        <v>317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60"/>
      <c r="O3" s="60"/>
    </row>
    <row r="4" spans="1:15" s="61" customFormat="1" ht="18.75">
      <c r="A4" s="211" t="s">
        <v>1034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60"/>
      <c r="O4" s="60"/>
    </row>
    <row r="5" spans="1:15" s="61" customFormat="1" ht="18.75">
      <c r="A5" s="62"/>
      <c r="B5" s="63"/>
      <c r="C5" s="64"/>
      <c r="D5" s="64"/>
      <c r="E5" s="64"/>
      <c r="F5" s="64"/>
      <c r="G5" s="65"/>
      <c r="H5" s="60"/>
      <c r="I5" s="60"/>
      <c r="J5" s="65"/>
      <c r="K5" s="60"/>
      <c r="L5" s="60"/>
      <c r="M5" s="65"/>
      <c r="N5" s="60"/>
      <c r="O5" s="60"/>
    </row>
    <row r="6" spans="1:15" s="61" customFormat="1" ht="18.75">
      <c r="A6" s="210" t="s">
        <v>213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60"/>
      <c r="O6" s="60"/>
    </row>
    <row r="7" spans="1:15" s="61" customFormat="1" ht="18.75">
      <c r="A7" s="210" t="s">
        <v>447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60"/>
      <c r="O7" s="60"/>
    </row>
    <row r="8" spans="1:15" s="61" customFormat="1" ht="8.25" customHeight="1">
      <c r="A8" s="66"/>
      <c r="B8" s="162"/>
      <c r="C8" s="162"/>
      <c r="D8" s="162"/>
      <c r="E8" s="162"/>
      <c r="F8" s="162"/>
      <c r="H8" s="67"/>
      <c r="I8" s="67"/>
      <c r="J8" s="68"/>
      <c r="K8" s="67"/>
      <c r="L8" s="67"/>
      <c r="M8" s="69"/>
      <c r="N8" s="67"/>
      <c r="O8" s="67"/>
    </row>
    <row r="9" spans="1:15" ht="15.75">
      <c r="A9" s="70"/>
      <c r="B9" s="71"/>
      <c r="C9" s="72"/>
      <c r="D9" s="72"/>
      <c r="E9" s="72"/>
      <c r="F9" s="73"/>
      <c r="G9" s="74"/>
      <c r="H9" s="75"/>
      <c r="I9" s="75"/>
      <c r="J9" s="76"/>
      <c r="K9" s="77"/>
      <c r="L9" s="77"/>
      <c r="M9" s="78" t="s">
        <v>214</v>
      </c>
      <c r="N9" s="77"/>
      <c r="O9" s="77"/>
    </row>
    <row r="10" spans="1:15" s="79" customFormat="1" ht="42" customHeight="1">
      <c r="A10" s="204" t="s">
        <v>215</v>
      </c>
      <c r="B10" s="205" t="s">
        <v>759</v>
      </c>
      <c r="C10" s="203" t="s">
        <v>216</v>
      </c>
      <c r="D10" s="203" t="s">
        <v>723</v>
      </c>
      <c r="E10" s="203" t="s">
        <v>217</v>
      </c>
      <c r="F10" s="203" t="s">
        <v>722</v>
      </c>
      <c r="G10" s="207" t="s">
        <v>332</v>
      </c>
      <c r="H10" s="206" t="s">
        <v>218</v>
      </c>
      <c r="I10" s="206" t="s">
        <v>219</v>
      </c>
      <c r="J10" s="207" t="s">
        <v>511</v>
      </c>
      <c r="K10" s="206" t="s">
        <v>218</v>
      </c>
      <c r="L10" s="206" t="s">
        <v>219</v>
      </c>
      <c r="M10" s="207" t="s">
        <v>398</v>
      </c>
      <c r="N10" s="206" t="s">
        <v>218</v>
      </c>
      <c r="O10" s="208" t="s">
        <v>219</v>
      </c>
    </row>
    <row r="11" spans="1:15" s="80" customFormat="1" ht="24" customHeight="1">
      <c r="A11" s="204"/>
      <c r="B11" s="205"/>
      <c r="C11" s="203"/>
      <c r="D11" s="203"/>
      <c r="E11" s="203"/>
      <c r="F11" s="203"/>
      <c r="G11" s="207"/>
      <c r="H11" s="206"/>
      <c r="I11" s="206"/>
      <c r="J11" s="207"/>
      <c r="K11" s="206"/>
      <c r="L11" s="206"/>
      <c r="M11" s="207"/>
      <c r="N11" s="206"/>
      <c r="O11" s="209"/>
    </row>
    <row r="12" spans="1:15" s="85" customFormat="1" ht="15.75">
      <c r="A12" s="81" t="s">
        <v>220</v>
      </c>
      <c r="B12" s="82"/>
      <c r="C12" s="83"/>
      <c r="D12" s="83"/>
      <c r="E12" s="83"/>
      <c r="F12" s="83"/>
      <c r="G12" s="84">
        <f aca="true" t="shared" si="0" ref="G12:O12">SUM(G13,G248,G256,G338,G362,G438,G506,G620)</f>
        <v>1445775.3</v>
      </c>
      <c r="H12" s="84">
        <f t="shared" si="0"/>
        <v>833295.3999999999</v>
      </c>
      <c r="I12" s="84">
        <f t="shared" si="0"/>
        <v>612479.8999999999</v>
      </c>
      <c r="J12" s="84">
        <f t="shared" si="0"/>
        <v>1224807.9000000001</v>
      </c>
      <c r="K12" s="84">
        <f t="shared" si="0"/>
        <v>769100.7999999998</v>
      </c>
      <c r="L12" s="84">
        <f t="shared" si="0"/>
        <v>455707.1</v>
      </c>
      <c r="M12" s="84">
        <f t="shared" si="0"/>
        <v>1066249.2999999998</v>
      </c>
      <c r="N12" s="84">
        <f t="shared" si="0"/>
        <v>614554.7</v>
      </c>
      <c r="O12" s="84">
        <f t="shared" si="0"/>
        <v>451694.6</v>
      </c>
    </row>
    <row r="13" spans="1:15" s="85" customFormat="1" ht="63">
      <c r="A13" s="86" t="s">
        <v>489</v>
      </c>
      <c r="B13" s="87">
        <v>850</v>
      </c>
      <c r="C13" s="83"/>
      <c r="D13" s="83"/>
      <c r="E13" s="83"/>
      <c r="F13" s="83"/>
      <c r="G13" s="84">
        <f aca="true" t="shared" si="1" ref="G13:O13">SUM(G14,G47,G73,G121,G161,G172,G193,G205,G198,G235,G243)</f>
        <v>334130.7</v>
      </c>
      <c r="H13" s="84">
        <f t="shared" si="1"/>
        <v>97037.79999999999</v>
      </c>
      <c r="I13" s="84">
        <f t="shared" si="1"/>
        <v>237092.90000000005</v>
      </c>
      <c r="J13" s="84">
        <f t="shared" si="1"/>
        <v>231450.69999999998</v>
      </c>
      <c r="K13" s="84">
        <f t="shared" si="1"/>
        <v>34522.899999999994</v>
      </c>
      <c r="L13" s="84">
        <f t="shared" si="1"/>
        <v>196927.80000000002</v>
      </c>
      <c r="M13" s="84">
        <f t="shared" si="1"/>
        <v>232432.1</v>
      </c>
      <c r="N13" s="84">
        <f t="shared" si="1"/>
        <v>28948</v>
      </c>
      <c r="O13" s="84">
        <f t="shared" si="1"/>
        <v>203484.1</v>
      </c>
    </row>
    <row r="14" spans="1:15" ht="31.5">
      <c r="A14" s="48" t="s">
        <v>490</v>
      </c>
      <c r="B14" s="49" t="s">
        <v>491</v>
      </c>
      <c r="C14" s="50" t="s">
        <v>527</v>
      </c>
      <c r="D14" s="51"/>
      <c r="E14" s="51"/>
      <c r="F14" s="51"/>
      <c r="G14" s="88">
        <f>SUM(G15,G19,G37,G41)</f>
        <v>47593.4</v>
      </c>
      <c r="H14" s="88">
        <f aca="true" t="shared" si="2" ref="H14:O14">SUM(H15,H19,H37,H41)</f>
        <v>778</v>
      </c>
      <c r="I14" s="88">
        <f t="shared" si="2"/>
        <v>46815.4</v>
      </c>
      <c r="J14" s="88">
        <f t="shared" si="2"/>
        <v>43854.7</v>
      </c>
      <c r="K14" s="88">
        <f t="shared" si="2"/>
        <v>770.5</v>
      </c>
      <c r="L14" s="88">
        <f t="shared" si="2"/>
        <v>43084.2</v>
      </c>
      <c r="M14" s="88">
        <f t="shared" si="2"/>
        <v>48757.4</v>
      </c>
      <c r="N14" s="88">
        <f t="shared" si="2"/>
        <v>797.3</v>
      </c>
      <c r="O14" s="88">
        <f t="shared" si="2"/>
        <v>47960.1</v>
      </c>
    </row>
    <row r="15" spans="1:15" ht="94.5">
      <c r="A15" s="48" t="s">
        <v>492</v>
      </c>
      <c r="B15" s="49" t="s">
        <v>491</v>
      </c>
      <c r="C15" s="50" t="s">
        <v>527</v>
      </c>
      <c r="D15" s="50" t="s">
        <v>533</v>
      </c>
      <c r="E15" s="89"/>
      <c r="F15" s="89"/>
      <c r="G15" s="88">
        <f>G16</f>
        <v>2428</v>
      </c>
      <c r="H15" s="88">
        <f aca="true" t="shared" si="3" ref="H15:O17">H16</f>
        <v>0</v>
      </c>
      <c r="I15" s="88">
        <f t="shared" si="3"/>
        <v>2428</v>
      </c>
      <c r="J15" s="88">
        <f>J16</f>
        <v>2525</v>
      </c>
      <c r="K15" s="88">
        <f t="shared" si="3"/>
        <v>0</v>
      </c>
      <c r="L15" s="88">
        <f t="shared" si="3"/>
        <v>2525</v>
      </c>
      <c r="M15" s="88">
        <f>M16</f>
        <v>2646</v>
      </c>
      <c r="N15" s="88">
        <f t="shared" si="3"/>
        <v>0</v>
      </c>
      <c r="O15" s="88">
        <f t="shared" si="3"/>
        <v>2646</v>
      </c>
    </row>
    <row r="16" spans="1:15" ht="47.25">
      <c r="A16" s="90" t="s">
        <v>623</v>
      </c>
      <c r="B16" s="91" t="s">
        <v>491</v>
      </c>
      <c r="C16" s="51" t="s">
        <v>527</v>
      </c>
      <c r="D16" s="57" t="s">
        <v>533</v>
      </c>
      <c r="E16" s="58" t="s">
        <v>150</v>
      </c>
      <c r="F16" s="89"/>
      <c r="G16" s="47">
        <f>G17</f>
        <v>2428</v>
      </c>
      <c r="H16" s="47">
        <f t="shared" si="3"/>
        <v>0</v>
      </c>
      <c r="I16" s="47">
        <f t="shared" si="3"/>
        <v>2428</v>
      </c>
      <c r="J16" s="47">
        <f>J17</f>
        <v>2525</v>
      </c>
      <c r="K16" s="47">
        <f t="shared" si="3"/>
        <v>0</v>
      </c>
      <c r="L16" s="47">
        <f t="shared" si="3"/>
        <v>2525</v>
      </c>
      <c r="M16" s="47">
        <f>M17</f>
        <v>2646</v>
      </c>
      <c r="N16" s="47">
        <f t="shared" si="3"/>
        <v>0</v>
      </c>
      <c r="O16" s="47">
        <f t="shared" si="3"/>
        <v>2646</v>
      </c>
    </row>
    <row r="17" spans="1:15" ht="31.5">
      <c r="A17" s="90" t="s">
        <v>152</v>
      </c>
      <c r="B17" s="91" t="s">
        <v>491</v>
      </c>
      <c r="C17" s="57" t="s">
        <v>527</v>
      </c>
      <c r="D17" s="57" t="s">
        <v>533</v>
      </c>
      <c r="E17" s="58" t="s">
        <v>151</v>
      </c>
      <c r="F17" s="89"/>
      <c r="G17" s="47">
        <f>G18</f>
        <v>2428</v>
      </c>
      <c r="H17" s="47">
        <f t="shared" si="3"/>
        <v>0</v>
      </c>
      <c r="I17" s="47">
        <f t="shared" si="3"/>
        <v>2428</v>
      </c>
      <c r="J17" s="47">
        <f>J18</f>
        <v>2525</v>
      </c>
      <c r="K17" s="47">
        <f t="shared" si="3"/>
        <v>0</v>
      </c>
      <c r="L17" s="47">
        <f t="shared" si="3"/>
        <v>2525</v>
      </c>
      <c r="M17" s="47">
        <f>M18</f>
        <v>2646</v>
      </c>
      <c r="N17" s="47">
        <f t="shared" si="3"/>
        <v>0</v>
      </c>
      <c r="O17" s="47">
        <f t="shared" si="3"/>
        <v>2646</v>
      </c>
    </row>
    <row r="18" spans="1:15" ht="252">
      <c r="A18" s="55" t="s">
        <v>153</v>
      </c>
      <c r="B18" s="91" t="s">
        <v>491</v>
      </c>
      <c r="C18" s="57" t="s">
        <v>527</v>
      </c>
      <c r="D18" s="57" t="s">
        <v>533</v>
      </c>
      <c r="E18" s="51" t="s">
        <v>304</v>
      </c>
      <c r="F18" s="51" t="s">
        <v>493</v>
      </c>
      <c r="G18" s="47">
        <f>SUM(H18:I18)</f>
        <v>2428</v>
      </c>
      <c r="H18" s="47"/>
      <c r="I18" s="47">
        <v>2428</v>
      </c>
      <c r="J18" s="47">
        <f>SUM(K18:L18)</f>
        <v>2525</v>
      </c>
      <c r="K18" s="47">
        <v>0</v>
      </c>
      <c r="L18" s="47">
        <v>2525</v>
      </c>
      <c r="M18" s="47">
        <f>SUM(N18:O18)</f>
        <v>2646</v>
      </c>
      <c r="N18" s="47">
        <v>0</v>
      </c>
      <c r="O18" s="47">
        <v>2646</v>
      </c>
    </row>
    <row r="19" spans="1:15" ht="104.25" customHeight="1">
      <c r="A19" s="86" t="s">
        <v>494</v>
      </c>
      <c r="B19" s="92">
        <v>850</v>
      </c>
      <c r="C19" s="50" t="s">
        <v>527</v>
      </c>
      <c r="D19" s="50" t="s">
        <v>528</v>
      </c>
      <c r="E19" s="51"/>
      <c r="F19" s="51"/>
      <c r="G19" s="88">
        <f>SUM(G20,G24,G31)</f>
        <v>44387.4</v>
      </c>
      <c r="H19" s="88">
        <f aca="true" t="shared" si="4" ref="H19:O19">SUM(H20,H24,H31)</f>
        <v>0</v>
      </c>
      <c r="I19" s="88">
        <f t="shared" si="4"/>
        <v>44387.4</v>
      </c>
      <c r="J19" s="88">
        <f t="shared" si="4"/>
        <v>40559.2</v>
      </c>
      <c r="K19" s="88">
        <f t="shared" si="4"/>
        <v>0</v>
      </c>
      <c r="L19" s="88">
        <f t="shared" si="4"/>
        <v>40559.2</v>
      </c>
      <c r="M19" s="88">
        <f t="shared" si="4"/>
        <v>45314.1</v>
      </c>
      <c r="N19" s="88">
        <f t="shared" si="4"/>
        <v>0</v>
      </c>
      <c r="O19" s="88">
        <f t="shared" si="4"/>
        <v>45314.1</v>
      </c>
    </row>
    <row r="20" spans="1:15" ht="110.25">
      <c r="A20" s="55" t="s">
        <v>845</v>
      </c>
      <c r="B20" s="56" t="s">
        <v>491</v>
      </c>
      <c r="C20" s="57" t="s">
        <v>527</v>
      </c>
      <c r="D20" s="57" t="s">
        <v>528</v>
      </c>
      <c r="E20" s="93" t="s">
        <v>550</v>
      </c>
      <c r="F20" s="51"/>
      <c r="G20" s="47">
        <f>G21</f>
        <v>30.4</v>
      </c>
      <c r="H20" s="47">
        <f aca="true" t="shared" si="5" ref="H20:O22">H21</f>
        <v>0</v>
      </c>
      <c r="I20" s="47">
        <f t="shared" si="5"/>
        <v>30.4</v>
      </c>
      <c r="J20" s="47">
        <f t="shared" si="5"/>
        <v>0</v>
      </c>
      <c r="K20" s="47">
        <f t="shared" si="5"/>
        <v>0</v>
      </c>
      <c r="L20" s="47">
        <f t="shared" si="5"/>
        <v>0</v>
      </c>
      <c r="M20" s="47">
        <f t="shared" si="5"/>
        <v>0</v>
      </c>
      <c r="N20" s="47">
        <f t="shared" si="5"/>
        <v>0</v>
      </c>
      <c r="O20" s="47">
        <f t="shared" si="5"/>
        <v>0</v>
      </c>
    </row>
    <row r="21" spans="1:15" ht="141.75">
      <c r="A21" s="55" t="s">
        <v>606</v>
      </c>
      <c r="B21" s="56" t="s">
        <v>491</v>
      </c>
      <c r="C21" s="57" t="s">
        <v>527</v>
      </c>
      <c r="D21" s="57" t="s">
        <v>528</v>
      </c>
      <c r="E21" s="93" t="s">
        <v>551</v>
      </c>
      <c r="F21" s="51"/>
      <c r="G21" s="47">
        <f>G22</f>
        <v>30.4</v>
      </c>
      <c r="H21" s="47">
        <f t="shared" si="5"/>
        <v>0</v>
      </c>
      <c r="I21" s="47">
        <f t="shared" si="5"/>
        <v>30.4</v>
      </c>
      <c r="J21" s="47">
        <f t="shared" si="5"/>
        <v>0</v>
      </c>
      <c r="K21" s="47">
        <f t="shared" si="5"/>
        <v>0</v>
      </c>
      <c r="L21" s="47">
        <f t="shared" si="5"/>
        <v>0</v>
      </c>
      <c r="M21" s="47">
        <f t="shared" si="5"/>
        <v>0</v>
      </c>
      <c r="N21" s="47">
        <f t="shared" si="5"/>
        <v>0</v>
      </c>
      <c r="O21" s="47">
        <f t="shared" si="5"/>
        <v>0</v>
      </c>
    </row>
    <row r="22" spans="1:15" ht="141.75">
      <c r="A22" s="55" t="s">
        <v>738</v>
      </c>
      <c r="B22" s="56" t="s">
        <v>491</v>
      </c>
      <c r="C22" s="57" t="s">
        <v>527</v>
      </c>
      <c r="D22" s="57" t="s">
        <v>528</v>
      </c>
      <c r="E22" s="93" t="s">
        <v>553</v>
      </c>
      <c r="F22" s="51"/>
      <c r="G22" s="47">
        <f>G23</f>
        <v>30.4</v>
      </c>
      <c r="H22" s="47">
        <f t="shared" si="5"/>
        <v>0</v>
      </c>
      <c r="I22" s="47">
        <f t="shared" si="5"/>
        <v>30.4</v>
      </c>
      <c r="J22" s="47">
        <f t="shared" si="5"/>
        <v>0</v>
      </c>
      <c r="K22" s="47">
        <f t="shared" si="5"/>
        <v>0</v>
      </c>
      <c r="L22" s="47">
        <f t="shared" si="5"/>
        <v>0</v>
      </c>
      <c r="M22" s="47">
        <f t="shared" si="5"/>
        <v>0</v>
      </c>
      <c r="N22" s="47">
        <f t="shared" si="5"/>
        <v>0</v>
      </c>
      <c r="O22" s="47">
        <f t="shared" si="5"/>
        <v>0</v>
      </c>
    </row>
    <row r="23" spans="1:15" ht="173.25">
      <c r="A23" s="94" t="s">
        <v>424</v>
      </c>
      <c r="B23" s="56" t="s">
        <v>491</v>
      </c>
      <c r="C23" s="57" t="s">
        <v>527</v>
      </c>
      <c r="D23" s="57" t="s">
        <v>528</v>
      </c>
      <c r="E23" s="95" t="s">
        <v>555</v>
      </c>
      <c r="F23" s="51" t="s">
        <v>495</v>
      </c>
      <c r="G23" s="47">
        <f>SUM(H23:I23)</f>
        <v>30.4</v>
      </c>
      <c r="H23" s="47"/>
      <c r="I23" s="47">
        <v>30.4</v>
      </c>
      <c r="J23" s="47"/>
      <c r="K23" s="47"/>
      <c r="L23" s="47"/>
      <c r="M23" s="47"/>
      <c r="N23" s="47"/>
      <c r="O23" s="47"/>
    </row>
    <row r="24" spans="1:15" ht="94.5">
      <c r="A24" s="94" t="s">
        <v>556</v>
      </c>
      <c r="B24" s="56" t="s">
        <v>491</v>
      </c>
      <c r="C24" s="57" t="s">
        <v>527</v>
      </c>
      <c r="D24" s="57" t="s">
        <v>528</v>
      </c>
      <c r="E24" s="93" t="s">
        <v>557</v>
      </c>
      <c r="F24" s="51"/>
      <c r="G24" s="47">
        <f>SUM(G25,G28)</f>
        <v>60</v>
      </c>
      <c r="H24" s="47">
        <f aca="true" t="shared" si="6" ref="H24:O24">SUM(H25,H28)</f>
        <v>0</v>
      </c>
      <c r="I24" s="47">
        <f t="shared" si="6"/>
        <v>60</v>
      </c>
      <c r="J24" s="47">
        <f t="shared" si="6"/>
        <v>0</v>
      </c>
      <c r="K24" s="47">
        <f t="shared" si="6"/>
        <v>0</v>
      </c>
      <c r="L24" s="47">
        <f t="shared" si="6"/>
        <v>0</v>
      </c>
      <c r="M24" s="47">
        <f t="shared" si="6"/>
        <v>0</v>
      </c>
      <c r="N24" s="47">
        <f t="shared" si="6"/>
        <v>0</v>
      </c>
      <c r="O24" s="47">
        <f t="shared" si="6"/>
        <v>0</v>
      </c>
    </row>
    <row r="25" spans="1:15" ht="157.5">
      <c r="A25" s="94" t="s">
        <v>558</v>
      </c>
      <c r="B25" s="56" t="s">
        <v>491</v>
      </c>
      <c r="C25" s="57" t="s">
        <v>527</v>
      </c>
      <c r="D25" s="57" t="s">
        <v>528</v>
      </c>
      <c r="E25" s="93" t="s">
        <v>559</v>
      </c>
      <c r="F25" s="51"/>
      <c r="G25" s="47">
        <f>G26</f>
        <v>50</v>
      </c>
      <c r="H25" s="47">
        <f aca="true" t="shared" si="7" ref="H25:O29">H26</f>
        <v>0</v>
      </c>
      <c r="I25" s="47">
        <f t="shared" si="7"/>
        <v>50</v>
      </c>
      <c r="J25" s="47">
        <f t="shared" si="7"/>
        <v>0</v>
      </c>
      <c r="K25" s="47">
        <f t="shared" si="7"/>
        <v>0</v>
      </c>
      <c r="L25" s="47">
        <f t="shared" si="7"/>
        <v>0</v>
      </c>
      <c r="M25" s="47">
        <f t="shared" si="7"/>
        <v>0</v>
      </c>
      <c r="N25" s="47">
        <f t="shared" si="7"/>
        <v>0</v>
      </c>
      <c r="O25" s="47">
        <f t="shared" si="7"/>
        <v>0</v>
      </c>
    </row>
    <row r="26" spans="1:15" ht="47.25">
      <c r="A26" s="94" t="s">
        <v>560</v>
      </c>
      <c r="B26" s="56" t="s">
        <v>491</v>
      </c>
      <c r="C26" s="57" t="s">
        <v>527</v>
      </c>
      <c r="D26" s="57" t="s">
        <v>528</v>
      </c>
      <c r="E26" s="93" t="s">
        <v>561</v>
      </c>
      <c r="F26" s="51"/>
      <c r="G26" s="47">
        <f>G27</f>
        <v>50</v>
      </c>
      <c r="H26" s="47">
        <f t="shared" si="7"/>
        <v>0</v>
      </c>
      <c r="I26" s="47">
        <f t="shared" si="7"/>
        <v>50</v>
      </c>
      <c r="J26" s="47">
        <f t="shared" si="7"/>
        <v>0</v>
      </c>
      <c r="K26" s="47">
        <f t="shared" si="7"/>
        <v>0</v>
      </c>
      <c r="L26" s="47">
        <f t="shared" si="7"/>
        <v>0</v>
      </c>
      <c r="M26" s="47">
        <f t="shared" si="7"/>
        <v>0</v>
      </c>
      <c r="N26" s="47">
        <f t="shared" si="7"/>
        <v>0</v>
      </c>
      <c r="O26" s="47">
        <f t="shared" si="7"/>
        <v>0</v>
      </c>
    </row>
    <row r="27" spans="1:15" ht="126">
      <c r="A27" s="94" t="s">
        <v>562</v>
      </c>
      <c r="B27" s="56" t="s">
        <v>491</v>
      </c>
      <c r="C27" s="57" t="s">
        <v>527</v>
      </c>
      <c r="D27" s="57" t="s">
        <v>528</v>
      </c>
      <c r="E27" s="95" t="s">
        <v>563</v>
      </c>
      <c r="F27" s="51" t="s">
        <v>495</v>
      </c>
      <c r="G27" s="47">
        <f>SUM(H27:I27)</f>
        <v>50</v>
      </c>
      <c r="H27" s="47"/>
      <c r="I27" s="47">
        <v>50</v>
      </c>
      <c r="J27" s="47"/>
      <c r="K27" s="47"/>
      <c r="L27" s="47"/>
      <c r="M27" s="47"/>
      <c r="N27" s="47"/>
      <c r="O27" s="47"/>
    </row>
    <row r="28" spans="1:15" ht="141.75">
      <c r="A28" s="94" t="s">
        <v>564</v>
      </c>
      <c r="B28" s="56" t="s">
        <v>491</v>
      </c>
      <c r="C28" s="57" t="s">
        <v>527</v>
      </c>
      <c r="D28" s="57" t="s">
        <v>528</v>
      </c>
      <c r="E28" s="93" t="s">
        <v>567</v>
      </c>
      <c r="F28" s="51"/>
      <c r="G28" s="47">
        <f>G29</f>
        <v>10</v>
      </c>
      <c r="H28" s="47">
        <f aca="true" t="shared" si="8" ref="H28:O28">H29</f>
        <v>0</v>
      </c>
      <c r="I28" s="47">
        <f t="shared" si="8"/>
        <v>10</v>
      </c>
      <c r="J28" s="47">
        <f t="shared" si="8"/>
        <v>0</v>
      </c>
      <c r="K28" s="47">
        <f t="shared" si="8"/>
        <v>0</v>
      </c>
      <c r="L28" s="47">
        <f t="shared" si="8"/>
        <v>0</v>
      </c>
      <c r="M28" s="47">
        <f t="shared" si="8"/>
        <v>0</v>
      </c>
      <c r="N28" s="47">
        <f t="shared" si="8"/>
        <v>0</v>
      </c>
      <c r="O28" s="47">
        <f t="shared" si="8"/>
        <v>0</v>
      </c>
    </row>
    <row r="29" spans="1:15" ht="94.5">
      <c r="A29" s="96" t="s">
        <v>568</v>
      </c>
      <c r="B29" s="56" t="s">
        <v>491</v>
      </c>
      <c r="C29" s="57" t="s">
        <v>527</v>
      </c>
      <c r="D29" s="57" t="s">
        <v>528</v>
      </c>
      <c r="E29" s="93" t="s">
        <v>565</v>
      </c>
      <c r="F29" s="51"/>
      <c r="G29" s="47">
        <f>G30</f>
        <v>10</v>
      </c>
      <c r="H29" s="47">
        <f t="shared" si="7"/>
        <v>0</v>
      </c>
      <c r="I29" s="47">
        <f t="shared" si="7"/>
        <v>10</v>
      </c>
      <c r="J29" s="47">
        <f t="shared" si="7"/>
        <v>0</v>
      </c>
      <c r="K29" s="47">
        <f t="shared" si="7"/>
        <v>0</v>
      </c>
      <c r="L29" s="47">
        <f t="shared" si="7"/>
        <v>0</v>
      </c>
      <c r="M29" s="47">
        <f t="shared" si="7"/>
        <v>0</v>
      </c>
      <c r="N29" s="47">
        <f t="shared" si="7"/>
        <v>0</v>
      </c>
      <c r="O29" s="47">
        <f t="shared" si="7"/>
        <v>0</v>
      </c>
    </row>
    <row r="30" spans="1:15" ht="141.75">
      <c r="A30" s="96" t="s">
        <v>569</v>
      </c>
      <c r="B30" s="56" t="s">
        <v>491</v>
      </c>
      <c r="C30" s="57" t="s">
        <v>527</v>
      </c>
      <c r="D30" s="57" t="s">
        <v>528</v>
      </c>
      <c r="E30" s="95" t="s">
        <v>566</v>
      </c>
      <c r="F30" s="51" t="s">
        <v>495</v>
      </c>
      <c r="G30" s="47">
        <f>SUM(H30:I30)</f>
        <v>10</v>
      </c>
      <c r="H30" s="47"/>
      <c r="I30" s="47">
        <v>10</v>
      </c>
      <c r="J30" s="47"/>
      <c r="K30" s="47"/>
      <c r="L30" s="47"/>
      <c r="M30" s="47"/>
      <c r="N30" s="47"/>
      <c r="O30" s="47"/>
    </row>
    <row r="31" spans="1:15" ht="47.25">
      <c r="A31" s="90" t="s">
        <v>623</v>
      </c>
      <c r="B31" s="56" t="s">
        <v>491</v>
      </c>
      <c r="C31" s="57" t="s">
        <v>527</v>
      </c>
      <c r="D31" s="57" t="s">
        <v>528</v>
      </c>
      <c r="E31" s="58" t="s">
        <v>150</v>
      </c>
      <c r="F31" s="51"/>
      <c r="G31" s="47">
        <f aca="true" t="shared" si="9" ref="G31:O31">G32</f>
        <v>44297</v>
      </c>
      <c r="H31" s="47">
        <f t="shared" si="9"/>
        <v>0</v>
      </c>
      <c r="I31" s="47">
        <f t="shared" si="9"/>
        <v>44297</v>
      </c>
      <c r="J31" s="47">
        <f t="shared" si="9"/>
        <v>40559.2</v>
      </c>
      <c r="K31" s="47">
        <f t="shared" si="9"/>
        <v>0</v>
      </c>
      <c r="L31" s="47">
        <f t="shared" si="9"/>
        <v>40559.2</v>
      </c>
      <c r="M31" s="47">
        <f t="shared" si="9"/>
        <v>45314.1</v>
      </c>
      <c r="N31" s="47">
        <f t="shared" si="9"/>
        <v>0</v>
      </c>
      <c r="O31" s="47">
        <f t="shared" si="9"/>
        <v>45314.1</v>
      </c>
    </row>
    <row r="32" spans="1:15" ht="31.5">
      <c r="A32" s="90" t="s">
        <v>152</v>
      </c>
      <c r="B32" s="56" t="s">
        <v>491</v>
      </c>
      <c r="C32" s="57" t="s">
        <v>527</v>
      </c>
      <c r="D32" s="57" t="s">
        <v>528</v>
      </c>
      <c r="E32" s="58" t="s">
        <v>151</v>
      </c>
      <c r="F32" s="51"/>
      <c r="G32" s="47">
        <f>SUM(G33:G36)</f>
        <v>44297</v>
      </c>
      <c r="H32" s="47">
        <f aca="true" t="shared" si="10" ref="H32:O32">SUM(H33:H36)</f>
        <v>0</v>
      </c>
      <c r="I32" s="47">
        <f t="shared" si="10"/>
        <v>44297</v>
      </c>
      <c r="J32" s="47">
        <f t="shared" si="10"/>
        <v>40559.2</v>
      </c>
      <c r="K32" s="47">
        <f t="shared" si="10"/>
        <v>0</v>
      </c>
      <c r="L32" s="47">
        <f t="shared" si="10"/>
        <v>40559.2</v>
      </c>
      <c r="M32" s="47">
        <f t="shared" si="10"/>
        <v>45314.1</v>
      </c>
      <c r="N32" s="47">
        <f t="shared" si="10"/>
        <v>0</v>
      </c>
      <c r="O32" s="47">
        <f t="shared" si="10"/>
        <v>45314.1</v>
      </c>
    </row>
    <row r="33" spans="1:15" ht="315">
      <c r="A33" s="96" t="s">
        <v>929</v>
      </c>
      <c r="B33" s="56" t="s">
        <v>491</v>
      </c>
      <c r="C33" s="57" t="s">
        <v>527</v>
      </c>
      <c r="D33" s="57" t="s">
        <v>528</v>
      </c>
      <c r="E33" s="51" t="s">
        <v>307</v>
      </c>
      <c r="F33" s="51">
        <v>100</v>
      </c>
      <c r="G33" s="47">
        <f>SUM(H33:I33)</f>
        <v>37218</v>
      </c>
      <c r="H33" s="97"/>
      <c r="I33" s="97">
        <v>37218</v>
      </c>
      <c r="J33" s="47">
        <f>SUM(K33:L33)</f>
        <v>36476.5</v>
      </c>
      <c r="K33" s="97"/>
      <c r="L33" s="97">
        <f>47414-2002-5767-3168.5</f>
        <v>36476.5</v>
      </c>
      <c r="M33" s="47">
        <f>SUM(N33:O33)</f>
        <v>41068.4</v>
      </c>
      <c r="N33" s="97"/>
      <c r="O33" s="97">
        <f>49290-2082-5767-372.6</f>
        <v>41068.4</v>
      </c>
    </row>
    <row r="34" spans="1:15" ht="190.5" customHeight="1">
      <c r="A34" s="98" t="s">
        <v>617</v>
      </c>
      <c r="B34" s="56" t="s">
        <v>491</v>
      </c>
      <c r="C34" s="57" t="s">
        <v>527</v>
      </c>
      <c r="D34" s="57" t="s">
        <v>528</v>
      </c>
      <c r="E34" s="51" t="s">
        <v>307</v>
      </c>
      <c r="F34" s="51">
        <v>200</v>
      </c>
      <c r="G34" s="47">
        <f>SUM(H34:I34)</f>
        <v>6671.2</v>
      </c>
      <c r="H34" s="97"/>
      <c r="I34" s="97">
        <v>6671.2</v>
      </c>
      <c r="J34" s="47">
        <f>SUM(K34:L34)</f>
        <v>3740.7</v>
      </c>
      <c r="K34" s="97"/>
      <c r="L34" s="97">
        <f>3755.7-15</f>
        <v>3740.7</v>
      </c>
      <c r="M34" s="47">
        <f>SUM(N34:O34)</f>
        <v>3903.7</v>
      </c>
      <c r="N34" s="97"/>
      <c r="O34" s="97">
        <v>3903.7</v>
      </c>
    </row>
    <row r="35" spans="1:15" ht="175.5" customHeight="1">
      <c r="A35" s="98" t="s">
        <v>965</v>
      </c>
      <c r="B35" s="56" t="s">
        <v>491</v>
      </c>
      <c r="C35" s="57" t="s">
        <v>527</v>
      </c>
      <c r="D35" s="57" t="s">
        <v>528</v>
      </c>
      <c r="E35" s="51" t="s">
        <v>307</v>
      </c>
      <c r="F35" s="51" t="s">
        <v>787</v>
      </c>
      <c r="G35" s="47">
        <f>SUM(H35:I35)</f>
        <v>10</v>
      </c>
      <c r="H35" s="97"/>
      <c r="I35" s="97">
        <v>10</v>
      </c>
      <c r="J35" s="47">
        <f>SUM(K35:L35)</f>
        <v>0</v>
      </c>
      <c r="K35" s="97"/>
      <c r="L35" s="97"/>
      <c r="M35" s="47">
        <f>SUM(N35:O35)</f>
        <v>0</v>
      </c>
      <c r="N35" s="97"/>
      <c r="O35" s="97"/>
    </row>
    <row r="36" spans="1:15" ht="157.5">
      <c r="A36" s="98" t="s">
        <v>618</v>
      </c>
      <c r="B36" s="56" t="s">
        <v>491</v>
      </c>
      <c r="C36" s="57" t="s">
        <v>527</v>
      </c>
      <c r="D36" s="57" t="s">
        <v>528</v>
      </c>
      <c r="E36" s="51" t="s">
        <v>307</v>
      </c>
      <c r="F36" s="51">
        <v>800</v>
      </c>
      <c r="G36" s="47">
        <f>SUM(H36:I36)</f>
        <v>397.8</v>
      </c>
      <c r="H36" s="97"/>
      <c r="I36" s="97">
        <v>397.8</v>
      </c>
      <c r="J36" s="47">
        <f>SUM(K36:L36)</f>
        <v>342</v>
      </c>
      <c r="K36" s="97"/>
      <c r="L36" s="97">
        <v>342</v>
      </c>
      <c r="M36" s="47">
        <f>SUM(N36:O36)</f>
        <v>342</v>
      </c>
      <c r="N36" s="97"/>
      <c r="O36" s="97">
        <v>342</v>
      </c>
    </row>
    <row r="37" spans="1:15" s="99" customFormat="1" ht="15.75">
      <c r="A37" s="48" t="s">
        <v>795</v>
      </c>
      <c r="B37" s="49" t="s">
        <v>491</v>
      </c>
      <c r="C37" s="50" t="s">
        <v>527</v>
      </c>
      <c r="D37" s="50" t="s">
        <v>532</v>
      </c>
      <c r="E37" s="89"/>
      <c r="F37" s="89"/>
      <c r="G37" s="88">
        <f>G38</f>
        <v>35</v>
      </c>
      <c r="H37" s="88">
        <f aca="true" t="shared" si="11" ref="H37:O39">H38</f>
        <v>35</v>
      </c>
      <c r="I37" s="88">
        <f t="shared" si="11"/>
        <v>0</v>
      </c>
      <c r="J37" s="88">
        <f>J38</f>
        <v>1.5</v>
      </c>
      <c r="K37" s="88">
        <f t="shared" si="11"/>
        <v>1.5</v>
      </c>
      <c r="L37" s="88">
        <f t="shared" si="11"/>
        <v>0</v>
      </c>
      <c r="M37" s="88">
        <f>M38</f>
        <v>1.3</v>
      </c>
      <c r="N37" s="88">
        <f t="shared" si="11"/>
        <v>1.3</v>
      </c>
      <c r="O37" s="88">
        <f t="shared" si="11"/>
        <v>0</v>
      </c>
    </row>
    <row r="38" spans="1:15" ht="15.75">
      <c r="A38" s="98" t="s">
        <v>342</v>
      </c>
      <c r="B38" s="56" t="s">
        <v>491</v>
      </c>
      <c r="C38" s="57" t="s">
        <v>527</v>
      </c>
      <c r="D38" s="57" t="s">
        <v>532</v>
      </c>
      <c r="E38" s="58" t="s">
        <v>797</v>
      </c>
      <c r="F38" s="51"/>
      <c r="G38" s="47">
        <f>G39</f>
        <v>35</v>
      </c>
      <c r="H38" s="47">
        <f t="shared" si="11"/>
        <v>35</v>
      </c>
      <c r="I38" s="47">
        <f t="shared" si="11"/>
        <v>0</v>
      </c>
      <c r="J38" s="47">
        <f>J39</f>
        <v>1.5</v>
      </c>
      <c r="K38" s="47">
        <f t="shared" si="11"/>
        <v>1.5</v>
      </c>
      <c r="L38" s="47">
        <f t="shared" si="11"/>
        <v>0</v>
      </c>
      <c r="M38" s="47">
        <f>M39</f>
        <v>1.3</v>
      </c>
      <c r="N38" s="47">
        <f t="shared" si="11"/>
        <v>1.3</v>
      </c>
      <c r="O38" s="47">
        <f t="shared" si="11"/>
        <v>0</v>
      </c>
    </row>
    <row r="39" spans="1:15" ht="31.5">
      <c r="A39" s="98" t="s">
        <v>152</v>
      </c>
      <c r="B39" s="56" t="s">
        <v>491</v>
      </c>
      <c r="C39" s="57" t="s">
        <v>527</v>
      </c>
      <c r="D39" s="57" t="s">
        <v>532</v>
      </c>
      <c r="E39" s="58" t="s">
        <v>798</v>
      </c>
      <c r="F39" s="51"/>
      <c r="G39" s="47">
        <f>G40</f>
        <v>35</v>
      </c>
      <c r="H39" s="47">
        <f t="shared" si="11"/>
        <v>35</v>
      </c>
      <c r="I39" s="47">
        <f t="shared" si="11"/>
        <v>0</v>
      </c>
      <c r="J39" s="47">
        <f>J40</f>
        <v>1.5</v>
      </c>
      <c r="K39" s="47">
        <f t="shared" si="11"/>
        <v>1.5</v>
      </c>
      <c r="L39" s="47">
        <f t="shared" si="11"/>
        <v>0</v>
      </c>
      <c r="M39" s="47">
        <f>M40</f>
        <v>1.3</v>
      </c>
      <c r="N39" s="47">
        <f t="shared" si="11"/>
        <v>1.3</v>
      </c>
      <c r="O39" s="47">
        <f t="shared" si="11"/>
        <v>0</v>
      </c>
    </row>
    <row r="40" spans="1:15" ht="177" customHeight="1">
      <c r="A40" s="94" t="s">
        <v>161</v>
      </c>
      <c r="B40" s="56" t="s">
        <v>491</v>
      </c>
      <c r="C40" s="57" t="s">
        <v>527</v>
      </c>
      <c r="D40" s="57" t="s">
        <v>532</v>
      </c>
      <c r="E40" s="51" t="s">
        <v>796</v>
      </c>
      <c r="F40" s="51" t="s">
        <v>495</v>
      </c>
      <c r="G40" s="47">
        <f>SUM(H40:I40)</f>
        <v>35</v>
      </c>
      <c r="H40" s="97">
        <v>35</v>
      </c>
      <c r="I40" s="97"/>
      <c r="J40" s="47">
        <f>SUM(K40:L40)</f>
        <v>1.5</v>
      </c>
      <c r="K40" s="97">
        <v>1.5</v>
      </c>
      <c r="L40" s="97"/>
      <c r="M40" s="47">
        <f>SUM(N40:O40)</f>
        <v>1.3</v>
      </c>
      <c r="N40" s="97">
        <v>1.3</v>
      </c>
      <c r="O40" s="97"/>
    </row>
    <row r="41" spans="1:15" s="99" customFormat="1" ht="47.25">
      <c r="A41" s="100" t="s">
        <v>156</v>
      </c>
      <c r="B41" s="49" t="s">
        <v>491</v>
      </c>
      <c r="C41" s="89" t="s">
        <v>527</v>
      </c>
      <c r="D41" s="89" t="s">
        <v>155</v>
      </c>
      <c r="E41" s="89"/>
      <c r="F41" s="89"/>
      <c r="G41" s="88">
        <f>G42</f>
        <v>743</v>
      </c>
      <c r="H41" s="88">
        <f aca="true" t="shared" si="12" ref="H41:O41">H42</f>
        <v>743</v>
      </c>
      <c r="I41" s="88">
        <f t="shared" si="12"/>
        <v>0</v>
      </c>
      <c r="J41" s="88">
        <f t="shared" si="12"/>
        <v>769</v>
      </c>
      <c r="K41" s="88">
        <f t="shared" si="12"/>
        <v>769</v>
      </c>
      <c r="L41" s="88">
        <f t="shared" si="12"/>
        <v>0</v>
      </c>
      <c r="M41" s="88">
        <f t="shared" si="12"/>
        <v>796</v>
      </c>
      <c r="N41" s="88">
        <f t="shared" si="12"/>
        <v>796</v>
      </c>
      <c r="O41" s="88">
        <f t="shared" si="12"/>
        <v>0</v>
      </c>
    </row>
    <row r="42" spans="1:15" ht="143.25" customHeight="1">
      <c r="A42" s="55" t="s">
        <v>604</v>
      </c>
      <c r="B42" s="56" t="s">
        <v>491</v>
      </c>
      <c r="C42" s="57" t="s">
        <v>527</v>
      </c>
      <c r="D42" s="51" t="s">
        <v>155</v>
      </c>
      <c r="E42" s="93" t="s">
        <v>526</v>
      </c>
      <c r="F42" s="51"/>
      <c r="G42" s="47">
        <f aca="true" t="shared" si="13" ref="G42:O42">SUM(G43)</f>
        <v>743</v>
      </c>
      <c r="H42" s="47">
        <f t="shared" si="13"/>
        <v>743</v>
      </c>
      <c r="I42" s="47">
        <f t="shared" si="13"/>
        <v>0</v>
      </c>
      <c r="J42" s="47">
        <f t="shared" si="13"/>
        <v>769</v>
      </c>
      <c r="K42" s="47">
        <f t="shared" si="13"/>
        <v>769</v>
      </c>
      <c r="L42" s="47">
        <f t="shared" si="13"/>
        <v>0</v>
      </c>
      <c r="M42" s="47">
        <f t="shared" si="13"/>
        <v>796</v>
      </c>
      <c r="N42" s="47">
        <f t="shared" si="13"/>
        <v>796</v>
      </c>
      <c r="O42" s="47">
        <f t="shared" si="13"/>
        <v>0</v>
      </c>
    </row>
    <row r="43" spans="1:15" ht="204.75">
      <c r="A43" s="55" t="s">
        <v>605</v>
      </c>
      <c r="B43" s="56" t="s">
        <v>491</v>
      </c>
      <c r="C43" s="57" t="s">
        <v>527</v>
      </c>
      <c r="D43" s="57" t="s">
        <v>155</v>
      </c>
      <c r="E43" s="93" t="s">
        <v>529</v>
      </c>
      <c r="F43" s="51"/>
      <c r="G43" s="47">
        <f>G44</f>
        <v>743</v>
      </c>
      <c r="H43" s="47">
        <f aca="true" t="shared" si="14" ref="H43:O43">H44</f>
        <v>743</v>
      </c>
      <c r="I43" s="47">
        <f t="shared" si="14"/>
        <v>0</v>
      </c>
      <c r="J43" s="47">
        <f t="shared" si="14"/>
        <v>769</v>
      </c>
      <c r="K43" s="47">
        <f t="shared" si="14"/>
        <v>769</v>
      </c>
      <c r="L43" s="47">
        <f t="shared" si="14"/>
        <v>0</v>
      </c>
      <c r="M43" s="47">
        <f t="shared" si="14"/>
        <v>796</v>
      </c>
      <c r="N43" s="47">
        <f t="shared" si="14"/>
        <v>796</v>
      </c>
      <c r="O43" s="47">
        <f t="shared" si="14"/>
        <v>0</v>
      </c>
    </row>
    <row r="44" spans="1:15" ht="110.25">
      <c r="A44" s="55" t="s">
        <v>145</v>
      </c>
      <c r="B44" s="56" t="s">
        <v>491</v>
      </c>
      <c r="C44" s="57" t="s">
        <v>527</v>
      </c>
      <c r="D44" s="57" t="s">
        <v>155</v>
      </c>
      <c r="E44" s="93" t="s">
        <v>530</v>
      </c>
      <c r="F44" s="51"/>
      <c r="G44" s="47">
        <f>SUM(G45:G46)</f>
        <v>743</v>
      </c>
      <c r="H44" s="47">
        <f aca="true" t="shared" si="15" ref="H44:O44">SUM(H45:H46)</f>
        <v>743</v>
      </c>
      <c r="I44" s="47">
        <f t="shared" si="15"/>
        <v>0</v>
      </c>
      <c r="J44" s="47">
        <f t="shared" si="15"/>
        <v>769</v>
      </c>
      <c r="K44" s="47">
        <f t="shared" si="15"/>
        <v>769</v>
      </c>
      <c r="L44" s="47">
        <f t="shared" si="15"/>
        <v>0</v>
      </c>
      <c r="M44" s="47">
        <f t="shared" si="15"/>
        <v>796</v>
      </c>
      <c r="N44" s="47">
        <f t="shared" si="15"/>
        <v>796</v>
      </c>
      <c r="O44" s="47">
        <f t="shared" si="15"/>
        <v>0</v>
      </c>
    </row>
    <row r="45" spans="1:15" ht="267.75">
      <c r="A45" s="96" t="s">
        <v>165</v>
      </c>
      <c r="B45" s="56" t="s">
        <v>491</v>
      </c>
      <c r="C45" s="57" t="s">
        <v>527</v>
      </c>
      <c r="D45" s="57" t="s">
        <v>155</v>
      </c>
      <c r="E45" s="95" t="s">
        <v>305</v>
      </c>
      <c r="F45" s="51" t="s">
        <v>493</v>
      </c>
      <c r="G45" s="47">
        <f>SUM(H45:I45)</f>
        <v>652</v>
      </c>
      <c r="H45" s="97">
        <v>652</v>
      </c>
      <c r="I45" s="97"/>
      <c r="J45" s="47">
        <f>SUM(K45:L45)</f>
        <v>769</v>
      </c>
      <c r="K45" s="97">
        <v>769</v>
      </c>
      <c r="L45" s="97"/>
      <c r="M45" s="47">
        <f>SUM(N45:O45)</f>
        <v>796</v>
      </c>
      <c r="N45" s="97">
        <v>796</v>
      </c>
      <c r="O45" s="97"/>
    </row>
    <row r="46" spans="1:15" ht="141.75">
      <c r="A46" s="96" t="s">
        <v>180</v>
      </c>
      <c r="B46" s="56" t="s">
        <v>491</v>
      </c>
      <c r="C46" s="57" t="s">
        <v>527</v>
      </c>
      <c r="D46" s="57" t="s">
        <v>155</v>
      </c>
      <c r="E46" s="95" t="s">
        <v>305</v>
      </c>
      <c r="F46" s="51" t="s">
        <v>495</v>
      </c>
      <c r="G46" s="47">
        <f>SUM(H46:I46)</f>
        <v>91</v>
      </c>
      <c r="H46" s="97">
        <v>91</v>
      </c>
      <c r="I46" s="97"/>
      <c r="J46" s="47">
        <f>SUM(K46:L46)</f>
        <v>0</v>
      </c>
      <c r="K46" s="97"/>
      <c r="L46" s="97"/>
      <c r="M46" s="47">
        <f>SUM(N46:O46)</f>
        <v>0</v>
      </c>
      <c r="N46" s="97"/>
      <c r="O46" s="97"/>
    </row>
    <row r="47" spans="1:15" s="99" customFormat="1" ht="63">
      <c r="A47" s="86" t="s">
        <v>496</v>
      </c>
      <c r="B47" s="49" t="s">
        <v>491</v>
      </c>
      <c r="C47" s="101" t="s">
        <v>1008</v>
      </c>
      <c r="D47" s="49"/>
      <c r="E47" s="49"/>
      <c r="F47" s="102"/>
      <c r="G47" s="88">
        <f aca="true" t="shared" si="16" ref="G47:O47">SUM(G48,G54,G66)</f>
        <v>8855.7</v>
      </c>
      <c r="H47" s="88">
        <f t="shared" si="16"/>
        <v>790</v>
      </c>
      <c r="I47" s="88">
        <f t="shared" si="16"/>
        <v>8065.700000000001</v>
      </c>
      <c r="J47" s="88">
        <f t="shared" si="16"/>
        <v>5700</v>
      </c>
      <c r="K47" s="88">
        <f t="shared" si="16"/>
        <v>821</v>
      </c>
      <c r="L47" s="88">
        <f t="shared" si="16"/>
        <v>4879</v>
      </c>
      <c r="M47" s="88">
        <f t="shared" si="16"/>
        <v>5350</v>
      </c>
      <c r="N47" s="88">
        <f t="shared" si="16"/>
        <v>854</v>
      </c>
      <c r="O47" s="88">
        <f t="shared" si="16"/>
        <v>4496</v>
      </c>
    </row>
    <row r="48" spans="1:15" s="99" customFormat="1" ht="15.75">
      <c r="A48" s="86" t="s">
        <v>257</v>
      </c>
      <c r="B48" s="49" t="s">
        <v>491</v>
      </c>
      <c r="C48" s="49" t="s">
        <v>1008</v>
      </c>
      <c r="D48" s="49" t="s">
        <v>528</v>
      </c>
      <c r="E48" s="49"/>
      <c r="F48" s="102"/>
      <c r="G48" s="88">
        <f>G49</f>
        <v>790</v>
      </c>
      <c r="H48" s="88">
        <f aca="true" t="shared" si="17" ref="H48:O48">H49</f>
        <v>790</v>
      </c>
      <c r="I48" s="88">
        <f t="shared" si="17"/>
        <v>0</v>
      </c>
      <c r="J48" s="88">
        <f t="shared" si="17"/>
        <v>821</v>
      </c>
      <c r="K48" s="88">
        <f t="shared" si="17"/>
        <v>821</v>
      </c>
      <c r="L48" s="88">
        <f t="shared" si="17"/>
        <v>0</v>
      </c>
      <c r="M48" s="88">
        <f t="shared" si="17"/>
        <v>854</v>
      </c>
      <c r="N48" s="88">
        <f t="shared" si="17"/>
        <v>854</v>
      </c>
      <c r="O48" s="88">
        <f t="shared" si="17"/>
        <v>0</v>
      </c>
    </row>
    <row r="49" spans="1:15" ht="94.5">
      <c r="A49" s="55" t="s">
        <v>607</v>
      </c>
      <c r="B49" s="103">
        <v>850</v>
      </c>
      <c r="C49" s="51" t="s">
        <v>1008</v>
      </c>
      <c r="D49" s="51" t="s">
        <v>528</v>
      </c>
      <c r="E49" s="93" t="s">
        <v>619</v>
      </c>
      <c r="F49" s="51"/>
      <c r="G49" s="47">
        <f aca="true" t="shared" si="18" ref="G49:O50">G50</f>
        <v>790</v>
      </c>
      <c r="H49" s="47">
        <f t="shared" si="18"/>
        <v>790</v>
      </c>
      <c r="I49" s="47">
        <f t="shared" si="18"/>
        <v>0</v>
      </c>
      <c r="J49" s="47">
        <f t="shared" si="18"/>
        <v>821</v>
      </c>
      <c r="K49" s="47">
        <f t="shared" si="18"/>
        <v>821</v>
      </c>
      <c r="L49" s="47">
        <f t="shared" si="18"/>
        <v>0</v>
      </c>
      <c r="M49" s="47">
        <f t="shared" si="18"/>
        <v>854</v>
      </c>
      <c r="N49" s="47">
        <f t="shared" si="18"/>
        <v>854</v>
      </c>
      <c r="O49" s="47">
        <f t="shared" si="18"/>
        <v>0</v>
      </c>
    </row>
    <row r="50" spans="1:15" ht="204.75">
      <c r="A50" s="94" t="s">
        <v>608</v>
      </c>
      <c r="B50" s="103">
        <v>850</v>
      </c>
      <c r="C50" s="51" t="s">
        <v>1008</v>
      </c>
      <c r="D50" s="51" t="s">
        <v>528</v>
      </c>
      <c r="E50" s="93" t="s">
        <v>620</v>
      </c>
      <c r="F50" s="51"/>
      <c r="G50" s="47">
        <f t="shared" si="18"/>
        <v>790</v>
      </c>
      <c r="H50" s="47">
        <f t="shared" si="18"/>
        <v>790</v>
      </c>
      <c r="I50" s="47">
        <f t="shared" si="18"/>
        <v>0</v>
      </c>
      <c r="J50" s="47">
        <f t="shared" si="18"/>
        <v>821</v>
      </c>
      <c r="K50" s="47">
        <f t="shared" si="18"/>
        <v>821</v>
      </c>
      <c r="L50" s="47">
        <f t="shared" si="18"/>
        <v>0</v>
      </c>
      <c r="M50" s="47">
        <f t="shared" si="18"/>
        <v>854</v>
      </c>
      <c r="N50" s="47">
        <f t="shared" si="18"/>
        <v>854</v>
      </c>
      <c r="O50" s="47">
        <f t="shared" si="18"/>
        <v>0</v>
      </c>
    </row>
    <row r="51" spans="1:15" ht="110.25">
      <c r="A51" s="55" t="s">
        <v>616</v>
      </c>
      <c r="B51" s="103">
        <v>850</v>
      </c>
      <c r="C51" s="51" t="s">
        <v>1008</v>
      </c>
      <c r="D51" s="51" t="s">
        <v>528</v>
      </c>
      <c r="E51" s="93" t="s">
        <v>621</v>
      </c>
      <c r="F51" s="51"/>
      <c r="G51" s="47">
        <f>SUM(G52:G53)</f>
        <v>790</v>
      </c>
      <c r="H51" s="47">
        <f aca="true" t="shared" si="19" ref="H51:O51">SUM(H52:H53)</f>
        <v>790</v>
      </c>
      <c r="I51" s="47">
        <f t="shared" si="19"/>
        <v>0</v>
      </c>
      <c r="J51" s="47">
        <f t="shared" si="19"/>
        <v>821</v>
      </c>
      <c r="K51" s="47">
        <f t="shared" si="19"/>
        <v>821</v>
      </c>
      <c r="L51" s="47">
        <f t="shared" si="19"/>
        <v>0</v>
      </c>
      <c r="M51" s="47">
        <f t="shared" si="19"/>
        <v>854</v>
      </c>
      <c r="N51" s="47">
        <f t="shared" si="19"/>
        <v>854</v>
      </c>
      <c r="O51" s="47">
        <f t="shared" si="19"/>
        <v>0</v>
      </c>
    </row>
    <row r="52" spans="1:15" ht="283.5">
      <c r="A52" s="96" t="s">
        <v>800</v>
      </c>
      <c r="B52" s="103">
        <v>850</v>
      </c>
      <c r="C52" s="51" t="s">
        <v>1008</v>
      </c>
      <c r="D52" s="51" t="s">
        <v>528</v>
      </c>
      <c r="E52" s="95" t="s">
        <v>308</v>
      </c>
      <c r="F52" s="51" t="s">
        <v>493</v>
      </c>
      <c r="G52" s="47">
        <f>SUM(H52:I52)</f>
        <v>782</v>
      </c>
      <c r="H52" s="97">
        <v>782</v>
      </c>
      <c r="I52" s="97"/>
      <c r="J52" s="47">
        <f>SUM(K52:L52)</f>
        <v>821</v>
      </c>
      <c r="K52" s="97">
        <v>821</v>
      </c>
      <c r="L52" s="97"/>
      <c r="M52" s="47">
        <f>SUM(N52:O52)</f>
        <v>854</v>
      </c>
      <c r="N52" s="97">
        <v>854</v>
      </c>
      <c r="O52" s="97"/>
    </row>
    <row r="53" spans="1:15" ht="141.75">
      <c r="A53" s="96" t="s">
        <v>181</v>
      </c>
      <c r="B53" s="103">
        <v>850</v>
      </c>
      <c r="C53" s="51" t="s">
        <v>1008</v>
      </c>
      <c r="D53" s="51" t="s">
        <v>528</v>
      </c>
      <c r="E53" s="95" t="s">
        <v>308</v>
      </c>
      <c r="F53" s="51" t="s">
        <v>495</v>
      </c>
      <c r="G53" s="47">
        <f>SUM(H53:I53)</f>
        <v>8</v>
      </c>
      <c r="H53" s="97">
        <v>8</v>
      </c>
      <c r="I53" s="97"/>
      <c r="J53" s="47">
        <f>SUM(K53:L53)</f>
        <v>0</v>
      </c>
      <c r="K53" s="97"/>
      <c r="L53" s="97"/>
      <c r="M53" s="47">
        <f>SUM(N53:O53)</f>
        <v>0</v>
      </c>
      <c r="N53" s="97"/>
      <c r="O53" s="97"/>
    </row>
    <row r="54" spans="1:15" s="99" customFormat="1" ht="94.5">
      <c r="A54" s="86" t="s">
        <v>512</v>
      </c>
      <c r="B54" s="49" t="s">
        <v>491</v>
      </c>
      <c r="C54" s="101" t="s">
        <v>1008</v>
      </c>
      <c r="D54" s="49" t="s">
        <v>789</v>
      </c>
      <c r="E54" s="49"/>
      <c r="F54" s="102"/>
      <c r="G54" s="88">
        <f>SUM(G55,G63)</f>
        <v>6380.8</v>
      </c>
      <c r="H54" s="88">
        <f aca="true" t="shared" si="20" ref="H54:O54">SUM(H55,H63)</f>
        <v>0</v>
      </c>
      <c r="I54" s="88">
        <f t="shared" si="20"/>
        <v>6380.8</v>
      </c>
      <c r="J54" s="88">
        <f t="shared" si="20"/>
        <v>4329</v>
      </c>
      <c r="K54" s="88">
        <f t="shared" si="20"/>
        <v>0</v>
      </c>
      <c r="L54" s="88">
        <f t="shared" si="20"/>
        <v>4329</v>
      </c>
      <c r="M54" s="88">
        <f t="shared" si="20"/>
        <v>4496</v>
      </c>
      <c r="N54" s="88">
        <f t="shared" si="20"/>
        <v>0</v>
      </c>
      <c r="O54" s="88">
        <f t="shared" si="20"/>
        <v>4496</v>
      </c>
    </row>
    <row r="55" spans="1:15" s="99" customFormat="1" ht="126">
      <c r="A55" s="55" t="s">
        <v>604</v>
      </c>
      <c r="B55" s="91" t="s">
        <v>497</v>
      </c>
      <c r="C55" s="104" t="s">
        <v>1008</v>
      </c>
      <c r="D55" s="56" t="s">
        <v>789</v>
      </c>
      <c r="E55" s="105" t="s">
        <v>526</v>
      </c>
      <c r="F55" s="102"/>
      <c r="G55" s="47">
        <f aca="true" t="shared" si="21" ref="G55:O55">SUM(G56)</f>
        <v>5498.8</v>
      </c>
      <c r="H55" s="47">
        <f t="shared" si="21"/>
        <v>0</v>
      </c>
      <c r="I55" s="47">
        <f t="shared" si="21"/>
        <v>5498.8</v>
      </c>
      <c r="J55" s="47">
        <f t="shared" si="21"/>
        <v>4329</v>
      </c>
      <c r="K55" s="47">
        <f t="shared" si="21"/>
        <v>0</v>
      </c>
      <c r="L55" s="47">
        <f t="shared" si="21"/>
        <v>4329</v>
      </c>
      <c r="M55" s="47">
        <f t="shared" si="21"/>
        <v>4496</v>
      </c>
      <c r="N55" s="47">
        <f t="shared" si="21"/>
        <v>0</v>
      </c>
      <c r="O55" s="47">
        <f t="shared" si="21"/>
        <v>4496</v>
      </c>
    </row>
    <row r="56" spans="1:15" s="99" customFormat="1" ht="269.25" customHeight="1">
      <c r="A56" s="94" t="s">
        <v>12</v>
      </c>
      <c r="B56" s="91" t="s">
        <v>497</v>
      </c>
      <c r="C56" s="104" t="s">
        <v>1008</v>
      </c>
      <c r="D56" s="56" t="s">
        <v>789</v>
      </c>
      <c r="E56" s="105" t="s">
        <v>130</v>
      </c>
      <c r="F56" s="102"/>
      <c r="G56" s="47">
        <f>SUM(G57,G60)</f>
        <v>5498.8</v>
      </c>
      <c r="H56" s="47">
        <f aca="true" t="shared" si="22" ref="H56:O56">SUM(H57,H60)</f>
        <v>0</v>
      </c>
      <c r="I56" s="47">
        <f t="shared" si="22"/>
        <v>5498.8</v>
      </c>
      <c r="J56" s="47">
        <f t="shared" si="22"/>
        <v>4329</v>
      </c>
      <c r="K56" s="47">
        <f t="shared" si="22"/>
        <v>0</v>
      </c>
      <c r="L56" s="47">
        <f t="shared" si="22"/>
        <v>4329</v>
      </c>
      <c r="M56" s="47">
        <f t="shared" si="22"/>
        <v>4496</v>
      </c>
      <c r="N56" s="47">
        <f t="shared" si="22"/>
        <v>0</v>
      </c>
      <c r="O56" s="47">
        <f t="shared" si="22"/>
        <v>4496</v>
      </c>
    </row>
    <row r="57" spans="1:15" s="99" customFormat="1" ht="78.75">
      <c r="A57" s="94" t="s">
        <v>132</v>
      </c>
      <c r="B57" s="91" t="s">
        <v>497</v>
      </c>
      <c r="C57" s="104" t="s">
        <v>1008</v>
      </c>
      <c r="D57" s="56" t="s">
        <v>789</v>
      </c>
      <c r="E57" s="105" t="s">
        <v>131</v>
      </c>
      <c r="F57" s="102"/>
      <c r="G57" s="47">
        <f aca="true" t="shared" si="23" ref="G57:O57">SUM(G58:G59)</f>
        <v>4775.5</v>
      </c>
      <c r="H57" s="47">
        <f t="shared" si="23"/>
        <v>0</v>
      </c>
      <c r="I57" s="47">
        <f t="shared" si="23"/>
        <v>4775.5</v>
      </c>
      <c r="J57" s="47">
        <f t="shared" si="23"/>
        <v>4329</v>
      </c>
      <c r="K57" s="47">
        <f t="shared" si="23"/>
        <v>0</v>
      </c>
      <c r="L57" s="47">
        <f t="shared" si="23"/>
        <v>4329</v>
      </c>
      <c r="M57" s="47">
        <f t="shared" si="23"/>
        <v>4496</v>
      </c>
      <c r="N57" s="47">
        <f t="shared" si="23"/>
        <v>0</v>
      </c>
      <c r="O57" s="47">
        <f t="shared" si="23"/>
        <v>4496</v>
      </c>
    </row>
    <row r="58" spans="1:15" ht="267.75">
      <c r="A58" s="94" t="s">
        <v>466</v>
      </c>
      <c r="B58" s="91" t="s">
        <v>497</v>
      </c>
      <c r="C58" s="104" t="s">
        <v>1008</v>
      </c>
      <c r="D58" s="56" t="s">
        <v>789</v>
      </c>
      <c r="E58" s="56" t="s">
        <v>309</v>
      </c>
      <c r="F58" s="106">
        <v>100</v>
      </c>
      <c r="G58" s="47">
        <f>SUM(H58:I58)</f>
        <v>4307</v>
      </c>
      <c r="H58" s="47">
        <v>0</v>
      </c>
      <c r="I58" s="47">
        <v>4307</v>
      </c>
      <c r="J58" s="47">
        <f>SUM(K58:L58)</f>
        <v>4176</v>
      </c>
      <c r="K58" s="47">
        <v>0</v>
      </c>
      <c r="L58" s="47">
        <v>4176</v>
      </c>
      <c r="M58" s="47">
        <f>SUM(N58:O58)</f>
        <v>4343</v>
      </c>
      <c r="N58" s="47">
        <v>0</v>
      </c>
      <c r="O58" s="47">
        <v>4343</v>
      </c>
    </row>
    <row r="59" spans="1:15" ht="141.75">
      <c r="A59" s="94" t="s">
        <v>700</v>
      </c>
      <c r="B59" s="91" t="s">
        <v>497</v>
      </c>
      <c r="C59" s="104" t="s">
        <v>1008</v>
      </c>
      <c r="D59" s="56" t="s">
        <v>789</v>
      </c>
      <c r="E59" s="56" t="s">
        <v>309</v>
      </c>
      <c r="F59" s="106">
        <v>200</v>
      </c>
      <c r="G59" s="47">
        <f>SUM(H59:I59)</f>
        <v>468.5</v>
      </c>
      <c r="H59" s="47"/>
      <c r="I59" s="47">
        <v>468.5</v>
      </c>
      <c r="J59" s="47">
        <f>SUM(K59:L59)</f>
        <v>153</v>
      </c>
      <c r="K59" s="47"/>
      <c r="L59" s="47">
        <v>153</v>
      </c>
      <c r="M59" s="47">
        <f>SUM(N59:O59)</f>
        <v>153</v>
      </c>
      <c r="N59" s="47"/>
      <c r="O59" s="47">
        <v>153</v>
      </c>
    </row>
    <row r="60" spans="1:15" ht="63">
      <c r="A60" s="94" t="s">
        <v>892</v>
      </c>
      <c r="B60" s="91" t="s">
        <v>497</v>
      </c>
      <c r="C60" s="104" t="s">
        <v>1008</v>
      </c>
      <c r="D60" s="56" t="s">
        <v>789</v>
      </c>
      <c r="E60" s="105" t="s">
        <v>893</v>
      </c>
      <c r="F60" s="106"/>
      <c r="G60" s="47">
        <f>SUM(G61:G62)</f>
        <v>723.3</v>
      </c>
      <c r="H60" s="47">
        <f aca="true" t="shared" si="24" ref="H60:O60">SUM(H61:H62)</f>
        <v>0</v>
      </c>
      <c r="I60" s="47">
        <f t="shared" si="24"/>
        <v>723.3</v>
      </c>
      <c r="J60" s="47">
        <f t="shared" si="24"/>
        <v>0</v>
      </c>
      <c r="K60" s="47">
        <f t="shared" si="24"/>
        <v>0</v>
      </c>
      <c r="L60" s="47">
        <f t="shared" si="24"/>
        <v>0</v>
      </c>
      <c r="M60" s="47">
        <f t="shared" si="24"/>
        <v>0</v>
      </c>
      <c r="N60" s="47">
        <f t="shared" si="24"/>
        <v>0</v>
      </c>
      <c r="O60" s="47">
        <f t="shared" si="24"/>
        <v>0</v>
      </c>
    </row>
    <row r="61" spans="1:15" ht="94.5">
      <c r="A61" s="94" t="s">
        <v>895</v>
      </c>
      <c r="B61" s="91" t="s">
        <v>497</v>
      </c>
      <c r="C61" s="104" t="s">
        <v>1008</v>
      </c>
      <c r="D61" s="56" t="s">
        <v>789</v>
      </c>
      <c r="E61" s="56" t="s">
        <v>894</v>
      </c>
      <c r="F61" s="106">
        <v>200</v>
      </c>
      <c r="G61" s="47">
        <f>SUM(H61:I61)</f>
        <v>665.3</v>
      </c>
      <c r="H61" s="47"/>
      <c r="I61" s="47">
        <v>665.3</v>
      </c>
      <c r="J61" s="47">
        <f>SUM(K61:L61)</f>
        <v>0</v>
      </c>
      <c r="K61" s="47"/>
      <c r="L61" s="47"/>
      <c r="M61" s="47">
        <f>SUM(N61:O61)</f>
        <v>0</v>
      </c>
      <c r="N61" s="47"/>
      <c r="O61" s="47"/>
    </row>
    <row r="62" spans="1:15" ht="94.5">
      <c r="A62" s="94" t="s">
        <v>376</v>
      </c>
      <c r="B62" s="91" t="s">
        <v>497</v>
      </c>
      <c r="C62" s="104" t="s">
        <v>1008</v>
      </c>
      <c r="D62" s="56" t="s">
        <v>789</v>
      </c>
      <c r="E62" s="56" t="s">
        <v>894</v>
      </c>
      <c r="F62" s="106">
        <v>300</v>
      </c>
      <c r="G62" s="47">
        <f>SUM(H62:I62)</f>
        <v>58</v>
      </c>
      <c r="H62" s="47"/>
      <c r="I62" s="47">
        <v>58</v>
      </c>
      <c r="J62" s="47">
        <f>SUM(K62:L62)</f>
        <v>0</v>
      </c>
      <c r="K62" s="47"/>
      <c r="L62" s="47"/>
      <c r="M62" s="47">
        <f>SUM(N62:O62)</f>
        <v>0</v>
      </c>
      <c r="N62" s="47"/>
      <c r="O62" s="47"/>
    </row>
    <row r="63" spans="1:15" ht="15.75">
      <c r="A63" s="98" t="s">
        <v>342</v>
      </c>
      <c r="B63" s="91" t="s">
        <v>497</v>
      </c>
      <c r="C63" s="104" t="s">
        <v>1008</v>
      </c>
      <c r="D63" s="56" t="s">
        <v>789</v>
      </c>
      <c r="E63" s="58" t="s">
        <v>150</v>
      </c>
      <c r="F63" s="106"/>
      <c r="G63" s="47">
        <f>G64</f>
        <v>882</v>
      </c>
      <c r="H63" s="47">
        <f aca="true" t="shared" si="25" ref="H63:O64">H64</f>
        <v>0</v>
      </c>
      <c r="I63" s="47">
        <f t="shared" si="25"/>
        <v>882</v>
      </c>
      <c r="J63" s="47">
        <f t="shared" si="25"/>
        <v>0</v>
      </c>
      <c r="K63" s="47">
        <f t="shared" si="25"/>
        <v>0</v>
      </c>
      <c r="L63" s="47">
        <f t="shared" si="25"/>
        <v>0</v>
      </c>
      <c r="M63" s="47">
        <f t="shared" si="25"/>
        <v>0</v>
      </c>
      <c r="N63" s="47">
        <f t="shared" si="25"/>
        <v>0</v>
      </c>
      <c r="O63" s="47">
        <f t="shared" si="25"/>
        <v>0</v>
      </c>
    </row>
    <row r="64" spans="1:15" ht="31.5">
      <c r="A64" s="98" t="s">
        <v>152</v>
      </c>
      <c r="B64" s="91" t="s">
        <v>497</v>
      </c>
      <c r="C64" s="104" t="s">
        <v>1008</v>
      </c>
      <c r="D64" s="56" t="s">
        <v>789</v>
      </c>
      <c r="E64" s="58" t="s">
        <v>151</v>
      </c>
      <c r="F64" s="106"/>
      <c r="G64" s="47">
        <f>G65</f>
        <v>882</v>
      </c>
      <c r="H64" s="47">
        <f t="shared" si="25"/>
        <v>0</v>
      </c>
      <c r="I64" s="47">
        <f t="shared" si="25"/>
        <v>882</v>
      </c>
      <c r="J64" s="47">
        <f t="shared" si="25"/>
        <v>0</v>
      </c>
      <c r="K64" s="47">
        <f t="shared" si="25"/>
        <v>0</v>
      </c>
      <c r="L64" s="47">
        <f t="shared" si="25"/>
        <v>0</v>
      </c>
      <c r="M64" s="47">
        <f t="shared" si="25"/>
        <v>0</v>
      </c>
      <c r="N64" s="47">
        <f t="shared" si="25"/>
        <v>0</v>
      </c>
      <c r="O64" s="47">
        <f t="shared" si="25"/>
        <v>0</v>
      </c>
    </row>
    <row r="65" spans="1:15" ht="204.75">
      <c r="A65" s="94" t="s">
        <v>940</v>
      </c>
      <c r="B65" s="91" t="s">
        <v>497</v>
      </c>
      <c r="C65" s="104" t="s">
        <v>1008</v>
      </c>
      <c r="D65" s="56" t="s">
        <v>789</v>
      </c>
      <c r="E65" s="51" t="s">
        <v>878</v>
      </c>
      <c r="F65" s="106">
        <v>200</v>
      </c>
      <c r="G65" s="47">
        <f>SUM(H65:I65)</f>
        <v>882</v>
      </c>
      <c r="H65" s="47"/>
      <c r="I65" s="47">
        <v>882</v>
      </c>
      <c r="J65" s="47">
        <f>SUM(K65:L65)</f>
        <v>0</v>
      </c>
      <c r="K65" s="47"/>
      <c r="L65" s="47"/>
      <c r="M65" s="47">
        <f>SUM(N65:O65)</f>
        <v>0</v>
      </c>
      <c r="N65" s="47"/>
      <c r="O65" s="47"/>
    </row>
    <row r="66" spans="1:15" s="99" customFormat="1" ht="78.75">
      <c r="A66" s="107" t="s">
        <v>266</v>
      </c>
      <c r="B66" s="108" t="s">
        <v>491</v>
      </c>
      <c r="C66" s="101" t="s">
        <v>1008</v>
      </c>
      <c r="D66" s="49" t="s">
        <v>278</v>
      </c>
      <c r="E66" s="49"/>
      <c r="F66" s="102"/>
      <c r="G66" s="88">
        <f aca="true" t="shared" si="26" ref="G66:O66">G67</f>
        <v>1684.9</v>
      </c>
      <c r="H66" s="88">
        <f t="shared" si="26"/>
        <v>0</v>
      </c>
      <c r="I66" s="88">
        <f t="shared" si="26"/>
        <v>1684.9</v>
      </c>
      <c r="J66" s="88">
        <f t="shared" si="26"/>
        <v>550</v>
      </c>
      <c r="K66" s="88">
        <f t="shared" si="26"/>
        <v>0</v>
      </c>
      <c r="L66" s="88">
        <f t="shared" si="26"/>
        <v>550</v>
      </c>
      <c r="M66" s="88">
        <f t="shared" si="26"/>
        <v>0</v>
      </c>
      <c r="N66" s="88">
        <f t="shared" si="26"/>
        <v>0</v>
      </c>
      <c r="O66" s="88">
        <f t="shared" si="26"/>
        <v>0</v>
      </c>
    </row>
    <row r="67" spans="1:15" ht="143.25" customHeight="1">
      <c r="A67" s="90" t="s">
        <v>604</v>
      </c>
      <c r="B67" s="91" t="s">
        <v>491</v>
      </c>
      <c r="C67" s="104" t="s">
        <v>1008</v>
      </c>
      <c r="D67" s="56" t="s">
        <v>278</v>
      </c>
      <c r="E67" s="105" t="s">
        <v>178</v>
      </c>
      <c r="F67" s="106"/>
      <c r="G67" s="47">
        <f>SUM(G68,)</f>
        <v>1684.9</v>
      </c>
      <c r="H67" s="47">
        <f aca="true" t="shared" si="27" ref="H67:O67">SUM(H68,)</f>
        <v>0</v>
      </c>
      <c r="I67" s="47">
        <f t="shared" si="27"/>
        <v>1684.9</v>
      </c>
      <c r="J67" s="47">
        <f t="shared" si="27"/>
        <v>550</v>
      </c>
      <c r="K67" s="47">
        <f t="shared" si="27"/>
        <v>0</v>
      </c>
      <c r="L67" s="47">
        <f t="shared" si="27"/>
        <v>550</v>
      </c>
      <c r="M67" s="47">
        <f t="shared" si="27"/>
        <v>0</v>
      </c>
      <c r="N67" s="47">
        <f t="shared" si="27"/>
        <v>0</v>
      </c>
      <c r="O67" s="47">
        <f t="shared" si="27"/>
        <v>0</v>
      </c>
    </row>
    <row r="68" spans="1:15" ht="232.5" customHeight="1">
      <c r="A68" s="109" t="s">
        <v>206</v>
      </c>
      <c r="B68" s="91" t="s">
        <v>491</v>
      </c>
      <c r="C68" s="104" t="s">
        <v>1008</v>
      </c>
      <c r="D68" s="56" t="s">
        <v>278</v>
      </c>
      <c r="E68" s="105" t="s">
        <v>267</v>
      </c>
      <c r="F68" s="106"/>
      <c r="G68" s="47">
        <f>SUM(G69,G71)</f>
        <v>1684.9</v>
      </c>
      <c r="H68" s="47">
        <f aca="true" t="shared" si="28" ref="H68:O68">SUM(H69,H71)</f>
        <v>0</v>
      </c>
      <c r="I68" s="47">
        <f t="shared" si="28"/>
        <v>1684.9</v>
      </c>
      <c r="J68" s="47">
        <f t="shared" si="28"/>
        <v>550</v>
      </c>
      <c r="K68" s="47">
        <f t="shared" si="28"/>
        <v>0</v>
      </c>
      <c r="L68" s="47">
        <f t="shared" si="28"/>
        <v>550</v>
      </c>
      <c r="M68" s="47">
        <f t="shared" si="28"/>
        <v>0</v>
      </c>
      <c r="N68" s="47">
        <f t="shared" si="28"/>
        <v>0</v>
      </c>
      <c r="O68" s="47">
        <f t="shared" si="28"/>
        <v>0</v>
      </c>
    </row>
    <row r="69" spans="1:15" ht="110.25">
      <c r="A69" s="109" t="s">
        <v>341</v>
      </c>
      <c r="B69" s="91" t="s">
        <v>491</v>
      </c>
      <c r="C69" s="104" t="s">
        <v>1008</v>
      </c>
      <c r="D69" s="56" t="s">
        <v>278</v>
      </c>
      <c r="E69" s="105" t="s">
        <v>339</v>
      </c>
      <c r="F69" s="106"/>
      <c r="G69" s="47">
        <f>G70</f>
        <v>639.6</v>
      </c>
      <c r="H69" s="47">
        <f aca="true" t="shared" si="29" ref="H69:O69">H70</f>
        <v>0</v>
      </c>
      <c r="I69" s="47">
        <f t="shared" si="29"/>
        <v>639.6</v>
      </c>
      <c r="J69" s="47">
        <f t="shared" si="29"/>
        <v>0</v>
      </c>
      <c r="K69" s="47">
        <f t="shared" si="29"/>
        <v>0</v>
      </c>
      <c r="L69" s="47">
        <f t="shared" si="29"/>
        <v>0</v>
      </c>
      <c r="M69" s="47">
        <f t="shared" si="29"/>
        <v>0</v>
      </c>
      <c r="N69" s="47">
        <f t="shared" si="29"/>
        <v>0</v>
      </c>
      <c r="O69" s="47">
        <f t="shared" si="29"/>
        <v>0</v>
      </c>
    </row>
    <row r="70" spans="1:15" ht="157.5">
      <c r="A70" s="109" t="s">
        <v>396</v>
      </c>
      <c r="B70" s="91" t="s">
        <v>491</v>
      </c>
      <c r="C70" s="104" t="s">
        <v>1008</v>
      </c>
      <c r="D70" s="56" t="s">
        <v>278</v>
      </c>
      <c r="E70" s="56" t="s">
        <v>340</v>
      </c>
      <c r="F70" s="106">
        <v>300</v>
      </c>
      <c r="G70" s="47">
        <f>SUM(H70:I70)</f>
        <v>639.6</v>
      </c>
      <c r="H70" s="47"/>
      <c r="I70" s="47">
        <v>639.6</v>
      </c>
      <c r="J70" s="47">
        <f>SUM(K70:L70)</f>
        <v>0</v>
      </c>
      <c r="K70" s="47"/>
      <c r="L70" s="47"/>
      <c r="M70" s="47">
        <f>SUM(N70:O70)</f>
        <v>0</v>
      </c>
      <c r="N70" s="47"/>
      <c r="O70" s="47"/>
    </row>
    <row r="71" spans="1:15" ht="63">
      <c r="A71" s="109" t="s">
        <v>270</v>
      </c>
      <c r="B71" s="91" t="s">
        <v>491</v>
      </c>
      <c r="C71" s="104" t="s">
        <v>1008</v>
      </c>
      <c r="D71" s="56" t="s">
        <v>278</v>
      </c>
      <c r="E71" s="105" t="s">
        <v>271</v>
      </c>
      <c r="F71" s="106"/>
      <c r="G71" s="47">
        <f aca="true" t="shared" si="30" ref="G71:O71">G72</f>
        <v>1045.3</v>
      </c>
      <c r="H71" s="47">
        <f>H72</f>
        <v>0</v>
      </c>
      <c r="I71" s="47">
        <f>I72</f>
        <v>1045.3</v>
      </c>
      <c r="J71" s="47">
        <f t="shared" si="30"/>
        <v>550</v>
      </c>
      <c r="K71" s="47">
        <f t="shared" si="30"/>
        <v>0</v>
      </c>
      <c r="L71" s="47">
        <f t="shared" si="30"/>
        <v>550</v>
      </c>
      <c r="M71" s="47">
        <f t="shared" si="30"/>
        <v>0</v>
      </c>
      <c r="N71" s="47">
        <f t="shared" si="30"/>
        <v>0</v>
      </c>
      <c r="O71" s="47">
        <f t="shared" si="30"/>
        <v>0</v>
      </c>
    </row>
    <row r="72" spans="1:15" ht="94.5">
      <c r="A72" s="109" t="s">
        <v>397</v>
      </c>
      <c r="B72" s="91" t="s">
        <v>491</v>
      </c>
      <c r="C72" s="104" t="s">
        <v>1008</v>
      </c>
      <c r="D72" s="56" t="s">
        <v>278</v>
      </c>
      <c r="E72" s="56" t="s">
        <v>269</v>
      </c>
      <c r="F72" s="106">
        <v>200</v>
      </c>
      <c r="G72" s="47">
        <f>SUM(H72:I72)</f>
        <v>1045.3</v>
      </c>
      <c r="H72" s="47"/>
      <c r="I72" s="47">
        <v>1045.3</v>
      </c>
      <c r="J72" s="47">
        <f>SUM(K72:L72)</f>
        <v>550</v>
      </c>
      <c r="K72" s="47"/>
      <c r="L72" s="47">
        <v>550</v>
      </c>
      <c r="M72" s="47">
        <f>SUM(N72:O72)</f>
        <v>0</v>
      </c>
      <c r="N72" s="47"/>
      <c r="O72" s="47"/>
    </row>
    <row r="73" spans="1:15" ht="31.5">
      <c r="A73" s="48" t="s">
        <v>498</v>
      </c>
      <c r="B73" s="49" t="s">
        <v>491</v>
      </c>
      <c r="C73" s="50" t="s">
        <v>528</v>
      </c>
      <c r="D73" s="51"/>
      <c r="E73" s="51"/>
      <c r="F73" s="51"/>
      <c r="G73" s="88">
        <f aca="true" t="shared" si="31" ref="G73:O73">SUM(G74,G81,G98,G89)</f>
        <v>93035.9</v>
      </c>
      <c r="H73" s="88">
        <f t="shared" si="31"/>
        <v>13027.399999999998</v>
      </c>
      <c r="I73" s="88">
        <f t="shared" si="31"/>
        <v>80008.5</v>
      </c>
      <c r="J73" s="88">
        <f t="shared" si="31"/>
        <v>68046.2</v>
      </c>
      <c r="K73" s="88">
        <f t="shared" si="31"/>
        <v>7114.200000000001</v>
      </c>
      <c r="L73" s="88">
        <f t="shared" si="31"/>
        <v>60932</v>
      </c>
      <c r="M73" s="88">
        <f t="shared" si="31"/>
        <v>67888.20000000001</v>
      </c>
      <c r="N73" s="88">
        <f t="shared" si="31"/>
        <v>8162.8</v>
      </c>
      <c r="O73" s="88">
        <f t="shared" si="31"/>
        <v>59725.4</v>
      </c>
    </row>
    <row r="74" spans="1:15" ht="31.5">
      <c r="A74" s="48" t="s">
        <v>774</v>
      </c>
      <c r="B74" s="49" t="s">
        <v>491</v>
      </c>
      <c r="C74" s="50" t="s">
        <v>528</v>
      </c>
      <c r="D74" s="50" t="s">
        <v>532</v>
      </c>
      <c r="E74" s="51"/>
      <c r="F74" s="51"/>
      <c r="G74" s="88">
        <f aca="true" t="shared" si="32" ref="G74:O74">SUM(G75,)</f>
        <v>467.1</v>
      </c>
      <c r="H74" s="88">
        <f t="shared" si="32"/>
        <v>467.1</v>
      </c>
      <c r="I74" s="88">
        <f t="shared" si="32"/>
        <v>0</v>
      </c>
      <c r="J74" s="88">
        <f t="shared" si="32"/>
        <v>395.5</v>
      </c>
      <c r="K74" s="88">
        <f t="shared" si="32"/>
        <v>395.5</v>
      </c>
      <c r="L74" s="88">
        <f t="shared" si="32"/>
        <v>0</v>
      </c>
      <c r="M74" s="88">
        <f t="shared" si="32"/>
        <v>333.4</v>
      </c>
      <c r="N74" s="88">
        <f t="shared" si="32"/>
        <v>333.4</v>
      </c>
      <c r="O74" s="88">
        <f t="shared" si="32"/>
        <v>0</v>
      </c>
    </row>
    <row r="75" spans="1:15" ht="110.25">
      <c r="A75" s="55" t="s">
        <v>15</v>
      </c>
      <c r="B75" s="91" t="s">
        <v>497</v>
      </c>
      <c r="C75" s="57" t="s">
        <v>528</v>
      </c>
      <c r="D75" s="57" t="s">
        <v>532</v>
      </c>
      <c r="E75" s="93" t="s">
        <v>854</v>
      </c>
      <c r="F75" s="51"/>
      <c r="G75" s="47">
        <f>G76</f>
        <v>467.1</v>
      </c>
      <c r="H75" s="47">
        <f aca="true" t="shared" si="33" ref="H75:O75">H76</f>
        <v>467.1</v>
      </c>
      <c r="I75" s="47">
        <f t="shared" si="33"/>
        <v>0</v>
      </c>
      <c r="J75" s="47">
        <f>J76</f>
        <v>395.5</v>
      </c>
      <c r="K75" s="47">
        <f t="shared" si="33"/>
        <v>395.5</v>
      </c>
      <c r="L75" s="47">
        <f t="shared" si="33"/>
        <v>0</v>
      </c>
      <c r="M75" s="47">
        <f>M76</f>
        <v>333.4</v>
      </c>
      <c r="N75" s="47">
        <f t="shared" si="33"/>
        <v>333.4</v>
      </c>
      <c r="O75" s="47">
        <f t="shared" si="33"/>
        <v>0</v>
      </c>
    </row>
    <row r="76" spans="1:15" ht="189">
      <c r="A76" s="55" t="s">
        <v>16</v>
      </c>
      <c r="B76" s="91" t="s">
        <v>497</v>
      </c>
      <c r="C76" s="57" t="s">
        <v>528</v>
      </c>
      <c r="D76" s="57" t="s">
        <v>532</v>
      </c>
      <c r="E76" s="93" t="s">
        <v>237</v>
      </c>
      <c r="F76" s="51"/>
      <c r="G76" s="47">
        <f aca="true" t="shared" si="34" ref="G76:O76">SUM(G77,G79)</f>
        <v>467.1</v>
      </c>
      <c r="H76" s="47">
        <f t="shared" si="34"/>
        <v>467.1</v>
      </c>
      <c r="I76" s="47">
        <f t="shared" si="34"/>
        <v>0</v>
      </c>
      <c r="J76" s="47">
        <f t="shared" si="34"/>
        <v>395.5</v>
      </c>
      <c r="K76" s="47">
        <f t="shared" si="34"/>
        <v>395.5</v>
      </c>
      <c r="L76" s="47">
        <f t="shared" si="34"/>
        <v>0</v>
      </c>
      <c r="M76" s="47">
        <f t="shared" si="34"/>
        <v>333.4</v>
      </c>
      <c r="N76" s="47">
        <f t="shared" si="34"/>
        <v>333.4</v>
      </c>
      <c r="O76" s="47">
        <f t="shared" si="34"/>
        <v>0</v>
      </c>
    </row>
    <row r="77" spans="1:15" ht="94.5">
      <c r="A77" s="96" t="s">
        <v>805</v>
      </c>
      <c r="B77" s="56" t="s">
        <v>491</v>
      </c>
      <c r="C77" s="57" t="s">
        <v>528</v>
      </c>
      <c r="D77" s="57" t="s">
        <v>532</v>
      </c>
      <c r="E77" s="93" t="s">
        <v>712</v>
      </c>
      <c r="F77" s="51"/>
      <c r="G77" s="47">
        <f>G78</f>
        <v>81.1</v>
      </c>
      <c r="H77" s="47">
        <f aca="true" t="shared" si="35" ref="H77:O77">H78</f>
        <v>81.1</v>
      </c>
      <c r="I77" s="47">
        <f t="shared" si="35"/>
        <v>0</v>
      </c>
      <c r="J77" s="47">
        <f t="shared" si="35"/>
        <v>84.3</v>
      </c>
      <c r="K77" s="47">
        <f t="shared" si="35"/>
        <v>84.3</v>
      </c>
      <c r="L77" s="47">
        <f t="shared" si="35"/>
        <v>0</v>
      </c>
      <c r="M77" s="47">
        <f t="shared" si="35"/>
        <v>84.3</v>
      </c>
      <c r="N77" s="47">
        <f t="shared" si="35"/>
        <v>84.3</v>
      </c>
      <c r="O77" s="47">
        <f t="shared" si="35"/>
        <v>0</v>
      </c>
    </row>
    <row r="78" spans="1:15" ht="346.5">
      <c r="A78" s="96" t="s">
        <v>110</v>
      </c>
      <c r="B78" s="56" t="s">
        <v>491</v>
      </c>
      <c r="C78" s="57" t="s">
        <v>528</v>
      </c>
      <c r="D78" s="57" t="s">
        <v>532</v>
      </c>
      <c r="E78" s="95" t="s">
        <v>716</v>
      </c>
      <c r="F78" s="51" t="s">
        <v>493</v>
      </c>
      <c r="G78" s="47">
        <f>SUM(H78:I78)</f>
        <v>81.1</v>
      </c>
      <c r="H78" s="97">
        <v>81.1</v>
      </c>
      <c r="I78" s="97"/>
      <c r="J78" s="47">
        <f>SUM(K78:L78)</f>
        <v>84.3</v>
      </c>
      <c r="K78" s="97">
        <v>84.3</v>
      </c>
      <c r="L78" s="97"/>
      <c r="M78" s="47">
        <f>SUM(N78:O78)</f>
        <v>84.3</v>
      </c>
      <c r="N78" s="97">
        <v>84.3</v>
      </c>
      <c r="O78" s="97"/>
    </row>
    <row r="79" spans="1:15" ht="78.75">
      <c r="A79" s="96" t="s">
        <v>457</v>
      </c>
      <c r="B79" s="56" t="s">
        <v>491</v>
      </c>
      <c r="C79" s="51" t="s">
        <v>528</v>
      </c>
      <c r="D79" s="51" t="s">
        <v>532</v>
      </c>
      <c r="E79" s="93" t="s">
        <v>455</v>
      </c>
      <c r="F79" s="51"/>
      <c r="G79" s="47">
        <f aca="true" t="shared" si="36" ref="G79:O79">G80</f>
        <v>386</v>
      </c>
      <c r="H79" s="97">
        <f t="shared" si="36"/>
        <v>386</v>
      </c>
      <c r="I79" s="97">
        <f t="shared" si="36"/>
        <v>0</v>
      </c>
      <c r="J79" s="47">
        <f t="shared" si="36"/>
        <v>311.2</v>
      </c>
      <c r="K79" s="97">
        <f t="shared" si="36"/>
        <v>311.2</v>
      </c>
      <c r="L79" s="97">
        <f t="shared" si="36"/>
        <v>0</v>
      </c>
      <c r="M79" s="47">
        <f t="shared" si="36"/>
        <v>249.1</v>
      </c>
      <c r="N79" s="97">
        <f t="shared" si="36"/>
        <v>249.1</v>
      </c>
      <c r="O79" s="97">
        <f t="shared" si="36"/>
        <v>0</v>
      </c>
    </row>
    <row r="80" spans="1:15" ht="207" customHeight="1">
      <c r="A80" s="96" t="s">
        <v>806</v>
      </c>
      <c r="B80" s="56" t="s">
        <v>491</v>
      </c>
      <c r="C80" s="51" t="s">
        <v>528</v>
      </c>
      <c r="D80" s="51" t="s">
        <v>532</v>
      </c>
      <c r="E80" s="95" t="s">
        <v>456</v>
      </c>
      <c r="F80" s="51" t="s">
        <v>784</v>
      </c>
      <c r="G80" s="47">
        <f>H80+I80</f>
        <v>386</v>
      </c>
      <c r="H80" s="97">
        <v>386</v>
      </c>
      <c r="I80" s="97"/>
      <c r="J80" s="47">
        <f>K80+L80</f>
        <v>311.2</v>
      </c>
      <c r="K80" s="97">
        <v>311.2</v>
      </c>
      <c r="L80" s="97"/>
      <c r="M80" s="47">
        <f>N80+O80</f>
        <v>249.1</v>
      </c>
      <c r="N80" s="97">
        <v>249.1</v>
      </c>
      <c r="O80" s="97"/>
    </row>
    <row r="81" spans="1:15" ht="15.75">
      <c r="A81" s="48" t="s">
        <v>775</v>
      </c>
      <c r="B81" s="49" t="s">
        <v>491</v>
      </c>
      <c r="C81" s="50" t="s">
        <v>528</v>
      </c>
      <c r="D81" s="50" t="s">
        <v>1010</v>
      </c>
      <c r="E81" s="51"/>
      <c r="F81" s="51"/>
      <c r="G81" s="88">
        <f aca="true" t="shared" si="37" ref="G81:O82">G82</f>
        <v>4327.1</v>
      </c>
      <c r="H81" s="88">
        <f t="shared" si="37"/>
        <v>8.1</v>
      </c>
      <c r="I81" s="88">
        <f t="shared" si="37"/>
        <v>4319</v>
      </c>
      <c r="J81" s="88">
        <f t="shared" si="37"/>
        <v>4327.1</v>
      </c>
      <c r="K81" s="88">
        <f t="shared" si="37"/>
        <v>8.1</v>
      </c>
      <c r="L81" s="88">
        <f t="shared" si="37"/>
        <v>4319</v>
      </c>
      <c r="M81" s="88">
        <f t="shared" si="37"/>
        <v>1753</v>
      </c>
      <c r="N81" s="88">
        <f t="shared" si="37"/>
        <v>8.1</v>
      </c>
      <c r="O81" s="88">
        <f t="shared" si="37"/>
        <v>1744.9</v>
      </c>
    </row>
    <row r="82" spans="1:15" ht="126">
      <c r="A82" s="55" t="s">
        <v>403</v>
      </c>
      <c r="B82" s="56" t="s">
        <v>491</v>
      </c>
      <c r="C82" s="57" t="s">
        <v>528</v>
      </c>
      <c r="D82" s="57" t="s">
        <v>1010</v>
      </c>
      <c r="E82" s="93" t="s">
        <v>400</v>
      </c>
      <c r="F82" s="51"/>
      <c r="G82" s="47">
        <f t="shared" si="37"/>
        <v>4327.1</v>
      </c>
      <c r="H82" s="47">
        <f t="shared" si="37"/>
        <v>8.1</v>
      </c>
      <c r="I82" s="47">
        <f t="shared" si="37"/>
        <v>4319</v>
      </c>
      <c r="J82" s="47">
        <f t="shared" si="37"/>
        <v>4327.1</v>
      </c>
      <c r="K82" s="47">
        <f t="shared" si="37"/>
        <v>8.1</v>
      </c>
      <c r="L82" s="47">
        <f t="shared" si="37"/>
        <v>4319</v>
      </c>
      <c r="M82" s="47">
        <f t="shared" si="37"/>
        <v>1753</v>
      </c>
      <c r="N82" s="47">
        <f t="shared" si="37"/>
        <v>8.1</v>
      </c>
      <c r="O82" s="47">
        <f t="shared" si="37"/>
        <v>1744.9</v>
      </c>
    </row>
    <row r="83" spans="1:15" ht="157.5">
      <c r="A83" s="55" t="s">
        <v>839</v>
      </c>
      <c r="B83" s="56" t="s">
        <v>491</v>
      </c>
      <c r="C83" s="57" t="s">
        <v>528</v>
      </c>
      <c r="D83" s="57" t="s">
        <v>1010</v>
      </c>
      <c r="E83" s="93" t="s">
        <v>401</v>
      </c>
      <c r="F83" s="51"/>
      <c r="G83" s="47">
        <f>SUM(G84,G87)</f>
        <v>4327.1</v>
      </c>
      <c r="H83" s="47">
        <f aca="true" t="shared" si="38" ref="H83:O83">SUM(H84,H87)</f>
        <v>8.1</v>
      </c>
      <c r="I83" s="47">
        <f t="shared" si="38"/>
        <v>4319</v>
      </c>
      <c r="J83" s="47">
        <f t="shared" si="38"/>
        <v>4327.1</v>
      </c>
      <c r="K83" s="47">
        <f t="shared" si="38"/>
        <v>8.1</v>
      </c>
      <c r="L83" s="47">
        <f t="shared" si="38"/>
        <v>4319</v>
      </c>
      <c r="M83" s="47">
        <f t="shared" si="38"/>
        <v>1753</v>
      </c>
      <c r="N83" s="47">
        <f t="shared" si="38"/>
        <v>8.1</v>
      </c>
      <c r="O83" s="47">
        <f t="shared" si="38"/>
        <v>1744.9</v>
      </c>
    </row>
    <row r="84" spans="1:15" ht="63">
      <c r="A84" s="55" t="s">
        <v>404</v>
      </c>
      <c r="B84" s="56" t="s">
        <v>491</v>
      </c>
      <c r="C84" s="57" t="s">
        <v>528</v>
      </c>
      <c r="D84" s="57" t="s">
        <v>1010</v>
      </c>
      <c r="E84" s="93" t="s">
        <v>402</v>
      </c>
      <c r="F84" s="51"/>
      <c r="G84" s="47">
        <f>SUM(G85:G86)</f>
        <v>3469.1</v>
      </c>
      <c r="H84" s="47">
        <f aca="true" t="shared" si="39" ref="H84:O84">SUM(H85:H86)</f>
        <v>8.1</v>
      </c>
      <c r="I84" s="47">
        <f t="shared" si="39"/>
        <v>3461</v>
      </c>
      <c r="J84" s="47">
        <f t="shared" si="39"/>
        <v>3469.1</v>
      </c>
      <c r="K84" s="47">
        <f t="shared" si="39"/>
        <v>8.1</v>
      </c>
      <c r="L84" s="47">
        <f t="shared" si="39"/>
        <v>3461</v>
      </c>
      <c r="M84" s="47">
        <f t="shared" si="39"/>
        <v>1753</v>
      </c>
      <c r="N84" s="47">
        <f t="shared" si="39"/>
        <v>8.1</v>
      </c>
      <c r="O84" s="47">
        <f t="shared" si="39"/>
        <v>1744.9</v>
      </c>
    </row>
    <row r="85" spans="1:15" ht="94.5">
      <c r="A85" s="94" t="s">
        <v>593</v>
      </c>
      <c r="B85" s="56" t="s">
        <v>491</v>
      </c>
      <c r="C85" s="57" t="s">
        <v>528</v>
      </c>
      <c r="D85" s="57" t="s">
        <v>1010</v>
      </c>
      <c r="E85" s="95" t="s">
        <v>311</v>
      </c>
      <c r="F85" s="51" t="s">
        <v>495</v>
      </c>
      <c r="G85" s="47">
        <f>SUM(H85:I85)</f>
        <v>3461</v>
      </c>
      <c r="H85" s="47">
        <v>0</v>
      </c>
      <c r="I85" s="47">
        <v>3461</v>
      </c>
      <c r="J85" s="47">
        <f>SUM(K85:L85)</f>
        <v>3461</v>
      </c>
      <c r="K85" s="47">
        <v>0</v>
      </c>
      <c r="L85" s="47">
        <v>3461</v>
      </c>
      <c r="M85" s="47">
        <f>SUM(N85:O85)</f>
        <v>1744.9</v>
      </c>
      <c r="N85" s="47">
        <v>0</v>
      </c>
      <c r="O85" s="47">
        <v>1744.9</v>
      </c>
    </row>
    <row r="86" spans="1:15" ht="315">
      <c r="A86" s="94" t="s">
        <v>109</v>
      </c>
      <c r="B86" s="56" t="s">
        <v>491</v>
      </c>
      <c r="C86" s="57" t="s">
        <v>528</v>
      </c>
      <c r="D86" s="57" t="s">
        <v>1010</v>
      </c>
      <c r="E86" s="95" t="s">
        <v>624</v>
      </c>
      <c r="F86" s="51" t="s">
        <v>493</v>
      </c>
      <c r="G86" s="47">
        <f>SUM(H86:I86)</f>
        <v>8.1</v>
      </c>
      <c r="H86" s="47">
        <v>8.1</v>
      </c>
      <c r="I86" s="47">
        <v>0</v>
      </c>
      <c r="J86" s="47">
        <f>SUM(K86:L86)</f>
        <v>8.1</v>
      </c>
      <c r="K86" s="47">
        <v>8.1</v>
      </c>
      <c r="L86" s="47">
        <v>0</v>
      </c>
      <c r="M86" s="47">
        <f>SUM(N86:O86)</f>
        <v>8.1</v>
      </c>
      <c r="N86" s="47">
        <v>8.1</v>
      </c>
      <c r="O86" s="47">
        <v>0</v>
      </c>
    </row>
    <row r="87" spans="1:15" ht="78.75">
      <c r="A87" s="94" t="s">
        <v>626</v>
      </c>
      <c r="B87" s="56" t="s">
        <v>491</v>
      </c>
      <c r="C87" s="57" t="s">
        <v>528</v>
      </c>
      <c r="D87" s="57" t="s">
        <v>1010</v>
      </c>
      <c r="E87" s="93" t="s">
        <v>625</v>
      </c>
      <c r="F87" s="51"/>
      <c r="G87" s="47">
        <f>G88</f>
        <v>858</v>
      </c>
      <c r="H87" s="47">
        <f aca="true" t="shared" si="40" ref="H87:O87">H88</f>
        <v>0</v>
      </c>
      <c r="I87" s="47">
        <f t="shared" si="40"/>
        <v>858</v>
      </c>
      <c r="J87" s="47">
        <f t="shared" si="40"/>
        <v>858</v>
      </c>
      <c r="K87" s="47">
        <f t="shared" si="40"/>
        <v>0</v>
      </c>
      <c r="L87" s="47">
        <f t="shared" si="40"/>
        <v>858</v>
      </c>
      <c r="M87" s="47">
        <f t="shared" si="40"/>
        <v>0</v>
      </c>
      <c r="N87" s="47">
        <f t="shared" si="40"/>
        <v>0</v>
      </c>
      <c r="O87" s="47">
        <f t="shared" si="40"/>
        <v>0</v>
      </c>
    </row>
    <row r="88" spans="1:15" ht="157.5">
      <c r="A88" s="94" t="s">
        <v>594</v>
      </c>
      <c r="B88" s="56" t="s">
        <v>491</v>
      </c>
      <c r="C88" s="57" t="s">
        <v>528</v>
      </c>
      <c r="D88" s="57" t="s">
        <v>1010</v>
      </c>
      <c r="E88" s="95" t="s">
        <v>1025</v>
      </c>
      <c r="F88" s="51" t="s">
        <v>495</v>
      </c>
      <c r="G88" s="47">
        <f>SUM(H88:I88)</f>
        <v>858</v>
      </c>
      <c r="H88" s="47"/>
      <c r="I88" s="47">
        <v>858</v>
      </c>
      <c r="J88" s="47">
        <f>SUM(K88:L88)</f>
        <v>858</v>
      </c>
      <c r="K88" s="47"/>
      <c r="L88" s="47">
        <v>858</v>
      </c>
      <c r="M88" s="47">
        <f>SUM(N88:O88)</f>
        <v>0</v>
      </c>
      <c r="N88" s="47"/>
      <c r="O88" s="47"/>
    </row>
    <row r="89" spans="1:15" s="99" customFormat="1" ht="31.5">
      <c r="A89" s="48" t="s">
        <v>199</v>
      </c>
      <c r="B89" s="49" t="s">
        <v>491</v>
      </c>
      <c r="C89" s="50" t="s">
        <v>528</v>
      </c>
      <c r="D89" s="50" t="s">
        <v>1009</v>
      </c>
      <c r="E89" s="110"/>
      <c r="F89" s="89"/>
      <c r="G89" s="88">
        <f>SUM(G90,G95)</f>
        <v>29492.8</v>
      </c>
      <c r="H89" s="88">
        <f aca="true" t="shared" si="41" ref="H89:O89">SUM(H90,H95)</f>
        <v>6036.4</v>
      </c>
      <c r="I89" s="88">
        <f t="shared" si="41"/>
        <v>23456.4</v>
      </c>
      <c r="J89" s="88">
        <f t="shared" si="41"/>
        <v>14827</v>
      </c>
      <c r="K89" s="88">
        <f t="shared" si="41"/>
        <v>0</v>
      </c>
      <c r="L89" s="88">
        <f t="shared" si="41"/>
        <v>14827</v>
      </c>
      <c r="M89" s="88">
        <f t="shared" si="41"/>
        <v>14572</v>
      </c>
      <c r="N89" s="88">
        <f t="shared" si="41"/>
        <v>0</v>
      </c>
      <c r="O89" s="88">
        <f t="shared" si="41"/>
        <v>14572</v>
      </c>
    </row>
    <row r="90" spans="1:15" s="99" customFormat="1" ht="126" customHeight="1">
      <c r="A90" s="55" t="s">
        <v>840</v>
      </c>
      <c r="B90" s="56" t="s">
        <v>491</v>
      </c>
      <c r="C90" s="57" t="s">
        <v>528</v>
      </c>
      <c r="D90" s="57" t="s">
        <v>1009</v>
      </c>
      <c r="E90" s="93" t="s">
        <v>400</v>
      </c>
      <c r="F90" s="89"/>
      <c r="G90" s="47">
        <f aca="true" t="shared" si="42" ref="G90:O90">G91</f>
        <v>23138.7</v>
      </c>
      <c r="H90" s="47">
        <f t="shared" si="42"/>
        <v>0</v>
      </c>
      <c r="I90" s="47">
        <f t="shared" si="42"/>
        <v>23138.7</v>
      </c>
      <c r="J90" s="47">
        <f t="shared" si="42"/>
        <v>14827</v>
      </c>
      <c r="K90" s="47">
        <f t="shared" si="42"/>
        <v>0</v>
      </c>
      <c r="L90" s="47">
        <f t="shared" si="42"/>
        <v>14827</v>
      </c>
      <c r="M90" s="47">
        <f t="shared" si="42"/>
        <v>14572</v>
      </c>
      <c r="N90" s="47">
        <f t="shared" si="42"/>
        <v>0</v>
      </c>
      <c r="O90" s="47">
        <f t="shared" si="42"/>
        <v>14572</v>
      </c>
    </row>
    <row r="91" spans="1:15" s="99" customFormat="1" ht="157.5">
      <c r="A91" s="55" t="s">
        <v>844</v>
      </c>
      <c r="B91" s="56" t="s">
        <v>491</v>
      </c>
      <c r="C91" s="57" t="s">
        <v>528</v>
      </c>
      <c r="D91" s="57" t="s">
        <v>1009</v>
      </c>
      <c r="E91" s="93" t="s">
        <v>405</v>
      </c>
      <c r="F91" s="89"/>
      <c r="G91" s="47">
        <f>SUM(G92,)</f>
        <v>23138.7</v>
      </c>
      <c r="H91" s="47">
        <f aca="true" t="shared" si="43" ref="H91:O91">SUM(H92,)</f>
        <v>0</v>
      </c>
      <c r="I91" s="47">
        <f t="shared" si="43"/>
        <v>23138.7</v>
      </c>
      <c r="J91" s="47">
        <f t="shared" si="43"/>
        <v>14827</v>
      </c>
      <c r="K91" s="47">
        <f t="shared" si="43"/>
        <v>0</v>
      </c>
      <c r="L91" s="47">
        <f t="shared" si="43"/>
        <v>14827</v>
      </c>
      <c r="M91" s="47">
        <f t="shared" si="43"/>
        <v>14572</v>
      </c>
      <c r="N91" s="47">
        <f t="shared" si="43"/>
        <v>0</v>
      </c>
      <c r="O91" s="47">
        <f t="shared" si="43"/>
        <v>14572</v>
      </c>
    </row>
    <row r="92" spans="1:15" s="99" customFormat="1" ht="78.75">
      <c r="A92" s="55" t="s">
        <v>407</v>
      </c>
      <c r="B92" s="56" t="s">
        <v>491</v>
      </c>
      <c r="C92" s="57" t="s">
        <v>528</v>
      </c>
      <c r="D92" s="57" t="s">
        <v>1009</v>
      </c>
      <c r="E92" s="93" t="s">
        <v>406</v>
      </c>
      <c r="F92" s="89"/>
      <c r="G92" s="47">
        <f>SUM(G93:G94)</f>
        <v>23138.7</v>
      </c>
      <c r="H92" s="47">
        <f aca="true" t="shared" si="44" ref="H92:O92">SUM(H93:H94)</f>
        <v>0</v>
      </c>
      <c r="I92" s="47">
        <f t="shared" si="44"/>
        <v>23138.7</v>
      </c>
      <c r="J92" s="47">
        <f t="shared" si="44"/>
        <v>14827</v>
      </c>
      <c r="K92" s="47">
        <f t="shared" si="44"/>
        <v>0</v>
      </c>
      <c r="L92" s="47">
        <f t="shared" si="44"/>
        <v>14827</v>
      </c>
      <c r="M92" s="47">
        <f t="shared" si="44"/>
        <v>14572</v>
      </c>
      <c r="N92" s="47">
        <f t="shared" si="44"/>
        <v>0</v>
      </c>
      <c r="O92" s="47">
        <f t="shared" si="44"/>
        <v>14572</v>
      </c>
    </row>
    <row r="93" spans="1:15" s="99" customFormat="1" ht="110.25">
      <c r="A93" s="94" t="s">
        <v>826</v>
      </c>
      <c r="B93" s="56" t="s">
        <v>491</v>
      </c>
      <c r="C93" s="57" t="s">
        <v>528</v>
      </c>
      <c r="D93" s="57" t="s">
        <v>1009</v>
      </c>
      <c r="E93" s="95" t="s">
        <v>449</v>
      </c>
      <c r="F93" s="51" t="s">
        <v>495</v>
      </c>
      <c r="G93" s="47">
        <f>SUM(H93:I93)</f>
        <v>134.4</v>
      </c>
      <c r="H93" s="47"/>
      <c r="I93" s="47">
        <f>8.4+126</f>
        <v>134.4</v>
      </c>
      <c r="J93" s="47">
        <f>SUM(K93:L93)</f>
        <v>0</v>
      </c>
      <c r="K93" s="47"/>
      <c r="L93" s="47"/>
      <c r="M93" s="47">
        <f>SUM(N93:O93)</f>
        <v>0</v>
      </c>
      <c r="N93" s="47"/>
      <c r="O93" s="47"/>
    </row>
    <row r="94" spans="1:15" ht="141.75">
      <c r="A94" s="94" t="s">
        <v>448</v>
      </c>
      <c r="B94" s="56" t="s">
        <v>491</v>
      </c>
      <c r="C94" s="57" t="s">
        <v>528</v>
      </c>
      <c r="D94" s="57" t="s">
        <v>1009</v>
      </c>
      <c r="E94" s="95" t="s">
        <v>449</v>
      </c>
      <c r="F94" s="51" t="s">
        <v>784</v>
      </c>
      <c r="G94" s="47">
        <f>SUM(H94:I94)</f>
        <v>23004.3</v>
      </c>
      <c r="H94" s="47"/>
      <c r="I94" s="47">
        <v>23004.3</v>
      </c>
      <c r="J94" s="47">
        <f>SUM(K94:L94)</f>
        <v>14827</v>
      </c>
      <c r="K94" s="47"/>
      <c r="L94" s="47">
        <v>14827</v>
      </c>
      <c r="M94" s="47">
        <f>SUM(N94:O94)</f>
        <v>14572</v>
      </c>
      <c r="N94" s="47"/>
      <c r="O94" s="47">
        <v>14572</v>
      </c>
    </row>
    <row r="95" spans="1:15" ht="47.25">
      <c r="A95" s="90" t="s">
        <v>623</v>
      </c>
      <c r="B95" s="56" t="s">
        <v>491</v>
      </c>
      <c r="C95" s="57" t="s">
        <v>528</v>
      </c>
      <c r="D95" s="57" t="s">
        <v>1009</v>
      </c>
      <c r="E95" s="58" t="s">
        <v>150</v>
      </c>
      <c r="F95" s="51"/>
      <c r="G95" s="47">
        <f>G96</f>
        <v>6354.099999999999</v>
      </c>
      <c r="H95" s="47">
        <f aca="true" t="shared" si="45" ref="H95:O96">H96</f>
        <v>6036.4</v>
      </c>
      <c r="I95" s="47">
        <f t="shared" si="45"/>
        <v>317.7</v>
      </c>
      <c r="J95" s="47">
        <f t="shared" si="45"/>
        <v>0</v>
      </c>
      <c r="K95" s="47">
        <f t="shared" si="45"/>
        <v>0</v>
      </c>
      <c r="L95" s="47">
        <f t="shared" si="45"/>
        <v>0</v>
      </c>
      <c r="M95" s="47">
        <f t="shared" si="45"/>
        <v>0</v>
      </c>
      <c r="N95" s="47">
        <f t="shared" si="45"/>
        <v>0</v>
      </c>
      <c r="O95" s="47">
        <f t="shared" si="45"/>
        <v>0</v>
      </c>
    </row>
    <row r="96" spans="1:15" ht="31.5">
      <c r="A96" s="90" t="s">
        <v>152</v>
      </c>
      <c r="B96" s="56" t="s">
        <v>491</v>
      </c>
      <c r="C96" s="57" t="s">
        <v>528</v>
      </c>
      <c r="D96" s="57" t="s">
        <v>1009</v>
      </c>
      <c r="E96" s="58" t="s">
        <v>151</v>
      </c>
      <c r="F96" s="51"/>
      <c r="G96" s="47">
        <f>G97</f>
        <v>6354.099999999999</v>
      </c>
      <c r="H96" s="47">
        <f t="shared" si="45"/>
        <v>6036.4</v>
      </c>
      <c r="I96" s="47">
        <f t="shared" si="45"/>
        <v>317.7</v>
      </c>
      <c r="J96" s="47">
        <f t="shared" si="45"/>
        <v>0</v>
      </c>
      <c r="K96" s="47">
        <f t="shared" si="45"/>
        <v>0</v>
      </c>
      <c r="L96" s="47">
        <f t="shared" si="45"/>
        <v>0</v>
      </c>
      <c r="M96" s="47">
        <f t="shared" si="45"/>
        <v>0</v>
      </c>
      <c r="N96" s="47">
        <f t="shared" si="45"/>
        <v>0</v>
      </c>
      <c r="O96" s="47">
        <f t="shared" si="45"/>
        <v>0</v>
      </c>
    </row>
    <row r="97" spans="1:15" ht="157.5">
      <c r="A97" s="55" t="s">
        <v>807</v>
      </c>
      <c r="B97" s="56" t="s">
        <v>491</v>
      </c>
      <c r="C97" s="57" t="s">
        <v>528</v>
      </c>
      <c r="D97" s="57" t="s">
        <v>1009</v>
      </c>
      <c r="E97" s="111" t="s">
        <v>758</v>
      </c>
      <c r="F97" s="51" t="s">
        <v>495</v>
      </c>
      <c r="G97" s="47">
        <f>SUM(H97:I97)</f>
        <v>6354.099999999999</v>
      </c>
      <c r="H97" s="47">
        <v>6036.4</v>
      </c>
      <c r="I97" s="47">
        <v>317.7</v>
      </c>
      <c r="J97" s="47">
        <f>SUM(K97:L97)</f>
        <v>0</v>
      </c>
      <c r="K97" s="47"/>
      <c r="L97" s="47"/>
      <c r="M97" s="47">
        <f>SUM(N97:O97)</f>
        <v>0</v>
      </c>
      <c r="N97" s="47"/>
      <c r="O97" s="47"/>
    </row>
    <row r="98" spans="1:15" ht="47.25">
      <c r="A98" s="48" t="s">
        <v>201</v>
      </c>
      <c r="B98" s="108" t="s">
        <v>491</v>
      </c>
      <c r="C98" s="50" t="s">
        <v>528</v>
      </c>
      <c r="D98" s="89">
        <v>12</v>
      </c>
      <c r="E98" s="51"/>
      <c r="F98" s="51"/>
      <c r="G98" s="88">
        <f aca="true" t="shared" si="46" ref="G98:O98">SUM(G99,G109,G113)</f>
        <v>58748.899999999994</v>
      </c>
      <c r="H98" s="88">
        <f t="shared" si="46"/>
        <v>6515.799999999999</v>
      </c>
      <c r="I98" s="88">
        <f t="shared" si="46"/>
        <v>52233.1</v>
      </c>
      <c r="J98" s="88">
        <f t="shared" si="46"/>
        <v>48496.6</v>
      </c>
      <c r="K98" s="88">
        <f t="shared" si="46"/>
        <v>6710.6</v>
      </c>
      <c r="L98" s="88">
        <f t="shared" si="46"/>
        <v>41786</v>
      </c>
      <c r="M98" s="88">
        <f t="shared" si="46"/>
        <v>51229.8</v>
      </c>
      <c r="N98" s="88">
        <f t="shared" si="46"/>
        <v>7821.3</v>
      </c>
      <c r="O98" s="88">
        <f t="shared" si="46"/>
        <v>43408.5</v>
      </c>
    </row>
    <row r="99" spans="1:15" ht="177" customHeight="1">
      <c r="A99" s="98" t="s">
        <v>13</v>
      </c>
      <c r="B99" s="56" t="s">
        <v>491</v>
      </c>
      <c r="C99" s="57" t="s">
        <v>528</v>
      </c>
      <c r="D99" s="51" t="s">
        <v>202</v>
      </c>
      <c r="E99" s="93" t="s">
        <v>732</v>
      </c>
      <c r="F99" s="51"/>
      <c r="G99" s="47">
        <f>SUM(G100,)</f>
        <v>6007.2</v>
      </c>
      <c r="H99" s="47">
        <f aca="true" t="shared" si="47" ref="H99:O99">SUM(H100,)</f>
        <v>5414.2</v>
      </c>
      <c r="I99" s="47">
        <f t="shared" si="47"/>
        <v>593</v>
      </c>
      <c r="J99" s="47">
        <f t="shared" si="47"/>
        <v>6944.6</v>
      </c>
      <c r="K99" s="47">
        <f t="shared" si="47"/>
        <v>6710.6</v>
      </c>
      <c r="L99" s="47">
        <f t="shared" si="47"/>
        <v>234</v>
      </c>
      <c r="M99" s="47">
        <f t="shared" si="47"/>
        <v>8059.8</v>
      </c>
      <c r="N99" s="47">
        <f t="shared" si="47"/>
        <v>7821.3</v>
      </c>
      <c r="O99" s="47">
        <f t="shared" si="47"/>
        <v>238.5</v>
      </c>
    </row>
    <row r="100" spans="1:15" ht="204.75">
      <c r="A100" s="98" t="s">
        <v>467</v>
      </c>
      <c r="B100" s="56" t="s">
        <v>491</v>
      </c>
      <c r="C100" s="57" t="s">
        <v>528</v>
      </c>
      <c r="D100" s="51" t="s">
        <v>202</v>
      </c>
      <c r="E100" s="93" t="s">
        <v>468</v>
      </c>
      <c r="F100" s="51"/>
      <c r="G100" s="47">
        <f>SUM(G101,G103,G105,G107)</f>
        <v>6007.2</v>
      </c>
      <c r="H100" s="47">
        <f aca="true" t="shared" si="48" ref="H100:O100">SUM(H101,H103,H105,H107)</f>
        <v>5414.2</v>
      </c>
      <c r="I100" s="47">
        <f t="shared" si="48"/>
        <v>593</v>
      </c>
      <c r="J100" s="47">
        <f t="shared" si="48"/>
        <v>6944.6</v>
      </c>
      <c r="K100" s="47">
        <f t="shared" si="48"/>
        <v>6710.6</v>
      </c>
      <c r="L100" s="47">
        <f t="shared" si="48"/>
        <v>234</v>
      </c>
      <c r="M100" s="47">
        <f t="shared" si="48"/>
        <v>8059.8</v>
      </c>
      <c r="N100" s="47">
        <f t="shared" si="48"/>
        <v>7821.3</v>
      </c>
      <c r="O100" s="47">
        <f t="shared" si="48"/>
        <v>238.5</v>
      </c>
    </row>
    <row r="101" spans="1:15" ht="141.75">
      <c r="A101" s="98" t="s">
        <v>469</v>
      </c>
      <c r="B101" s="56" t="s">
        <v>491</v>
      </c>
      <c r="C101" s="57" t="s">
        <v>528</v>
      </c>
      <c r="D101" s="51" t="s">
        <v>202</v>
      </c>
      <c r="E101" s="93" t="s">
        <v>470</v>
      </c>
      <c r="F101" s="51"/>
      <c r="G101" s="47">
        <f>G102</f>
        <v>156</v>
      </c>
      <c r="H101" s="47">
        <f aca="true" t="shared" si="49" ref="H101:O101">H102</f>
        <v>0</v>
      </c>
      <c r="I101" s="47">
        <f t="shared" si="49"/>
        <v>156</v>
      </c>
      <c r="J101" s="47">
        <f t="shared" si="49"/>
        <v>0</v>
      </c>
      <c r="K101" s="47">
        <f t="shared" si="49"/>
        <v>0</v>
      </c>
      <c r="L101" s="47">
        <f t="shared" si="49"/>
        <v>0</v>
      </c>
      <c r="M101" s="47">
        <f t="shared" si="49"/>
        <v>0</v>
      </c>
      <c r="N101" s="47">
        <f t="shared" si="49"/>
        <v>0</v>
      </c>
      <c r="O101" s="47">
        <f t="shared" si="49"/>
        <v>0</v>
      </c>
    </row>
    <row r="102" spans="1:15" ht="173.25">
      <c r="A102" s="98" t="s">
        <v>544</v>
      </c>
      <c r="B102" s="56" t="s">
        <v>491</v>
      </c>
      <c r="C102" s="57" t="s">
        <v>528</v>
      </c>
      <c r="D102" s="51" t="s">
        <v>202</v>
      </c>
      <c r="E102" s="95" t="s">
        <v>545</v>
      </c>
      <c r="F102" s="51" t="s">
        <v>495</v>
      </c>
      <c r="G102" s="47">
        <f>SUM(H102:I102)</f>
        <v>156</v>
      </c>
      <c r="H102" s="97"/>
      <c r="I102" s="97">
        <v>156</v>
      </c>
      <c r="J102" s="47">
        <f>SUM(K102:L102)</f>
        <v>0</v>
      </c>
      <c r="K102" s="97"/>
      <c r="L102" s="97">
        <v>0</v>
      </c>
      <c r="M102" s="47">
        <f>SUM(N102:O102)</f>
        <v>0</v>
      </c>
      <c r="N102" s="97"/>
      <c r="O102" s="97">
        <v>0</v>
      </c>
    </row>
    <row r="103" spans="1:15" ht="47.25">
      <c r="A103" s="98" t="s">
        <v>428</v>
      </c>
      <c r="B103" s="56" t="s">
        <v>491</v>
      </c>
      <c r="C103" s="57" t="s">
        <v>528</v>
      </c>
      <c r="D103" s="51" t="s">
        <v>202</v>
      </c>
      <c r="E103" s="93" t="s">
        <v>426</v>
      </c>
      <c r="F103" s="51"/>
      <c r="G103" s="47">
        <f>SUM(G104:G104)</f>
        <v>2564.2</v>
      </c>
      <c r="H103" s="47">
        <f aca="true" t="shared" si="50" ref="H103:O103">SUM(H104:H104)</f>
        <v>2414.2</v>
      </c>
      <c r="I103" s="47">
        <f t="shared" si="50"/>
        <v>150</v>
      </c>
      <c r="J103" s="47">
        <f t="shared" si="50"/>
        <v>3944.6</v>
      </c>
      <c r="K103" s="47">
        <f t="shared" si="50"/>
        <v>3710.6</v>
      </c>
      <c r="L103" s="47">
        <f t="shared" si="50"/>
        <v>234</v>
      </c>
      <c r="M103" s="47">
        <f t="shared" si="50"/>
        <v>5059.8</v>
      </c>
      <c r="N103" s="47">
        <f t="shared" si="50"/>
        <v>4821.3</v>
      </c>
      <c r="O103" s="47">
        <f t="shared" si="50"/>
        <v>238.5</v>
      </c>
    </row>
    <row r="104" spans="1:15" ht="78.75">
      <c r="A104" s="112" t="s">
        <v>458</v>
      </c>
      <c r="B104" s="56" t="s">
        <v>491</v>
      </c>
      <c r="C104" s="51" t="s">
        <v>528</v>
      </c>
      <c r="D104" s="51" t="s">
        <v>202</v>
      </c>
      <c r="E104" s="51" t="s">
        <v>427</v>
      </c>
      <c r="F104" s="51" t="s">
        <v>495</v>
      </c>
      <c r="G104" s="47">
        <f>H104+I104</f>
        <v>2564.2</v>
      </c>
      <c r="H104" s="47">
        <v>2414.2</v>
      </c>
      <c r="I104" s="47">
        <v>150</v>
      </c>
      <c r="J104" s="47">
        <f>K104+L104</f>
        <v>3944.6</v>
      </c>
      <c r="K104" s="47">
        <v>3710.6</v>
      </c>
      <c r="L104" s="47">
        <v>234</v>
      </c>
      <c r="M104" s="47">
        <f>N104+O104</f>
        <v>5059.8</v>
      </c>
      <c r="N104" s="47">
        <v>4821.3</v>
      </c>
      <c r="O104" s="47">
        <v>238.5</v>
      </c>
    </row>
    <row r="105" spans="1:15" ht="78.75">
      <c r="A105" s="98" t="s">
        <v>546</v>
      </c>
      <c r="B105" s="56" t="s">
        <v>491</v>
      </c>
      <c r="C105" s="57" t="s">
        <v>528</v>
      </c>
      <c r="D105" s="51" t="s">
        <v>202</v>
      </c>
      <c r="E105" s="93" t="s">
        <v>547</v>
      </c>
      <c r="F105" s="51"/>
      <c r="G105" s="47">
        <f>G106</f>
        <v>129.1</v>
      </c>
      <c r="H105" s="47">
        <f aca="true" t="shared" si="51" ref="H105:O105">H106</f>
        <v>0</v>
      </c>
      <c r="I105" s="47">
        <f t="shared" si="51"/>
        <v>129.1</v>
      </c>
      <c r="J105" s="47">
        <f t="shared" si="51"/>
        <v>0</v>
      </c>
      <c r="K105" s="47">
        <f t="shared" si="51"/>
        <v>0</v>
      </c>
      <c r="L105" s="47">
        <f t="shared" si="51"/>
        <v>0</v>
      </c>
      <c r="M105" s="47">
        <f t="shared" si="51"/>
        <v>0</v>
      </c>
      <c r="N105" s="47">
        <f t="shared" si="51"/>
        <v>0</v>
      </c>
      <c r="O105" s="47">
        <f t="shared" si="51"/>
        <v>0</v>
      </c>
    </row>
    <row r="106" spans="1:15" ht="110.25">
      <c r="A106" s="98" t="s">
        <v>548</v>
      </c>
      <c r="B106" s="56" t="s">
        <v>491</v>
      </c>
      <c r="C106" s="57" t="s">
        <v>528</v>
      </c>
      <c r="D106" s="51" t="s">
        <v>202</v>
      </c>
      <c r="E106" s="95" t="s">
        <v>549</v>
      </c>
      <c r="F106" s="51" t="s">
        <v>495</v>
      </c>
      <c r="G106" s="47">
        <f>SUM(H106:I106)</f>
        <v>129.1</v>
      </c>
      <c r="H106" s="97"/>
      <c r="I106" s="97">
        <v>129.1</v>
      </c>
      <c r="J106" s="47">
        <f>SUM(K106:L106)</f>
        <v>0</v>
      </c>
      <c r="K106" s="97"/>
      <c r="L106" s="97"/>
      <c r="M106" s="47">
        <f>SUM(N106:O106)</f>
        <v>0</v>
      </c>
      <c r="N106" s="97"/>
      <c r="O106" s="97"/>
    </row>
    <row r="107" spans="1:15" ht="197.25" customHeight="1">
      <c r="A107" s="96" t="s">
        <v>431</v>
      </c>
      <c r="B107" s="56" t="s">
        <v>491</v>
      </c>
      <c r="C107" s="57" t="s">
        <v>528</v>
      </c>
      <c r="D107" s="51" t="s">
        <v>202</v>
      </c>
      <c r="E107" s="93" t="s">
        <v>429</v>
      </c>
      <c r="F107" s="51"/>
      <c r="G107" s="47">
        <f>G108</f>
        <v>3157.9</v>
      </c>
      <c r="H107" s="47">
        <f aca="true" t="shared" si="52" ref="H107:O107">H108</f>
        <v>3000</v>
      </c>
      <c r="I107" s="47">
        <f t="shared" si="52"/>
        <v>157.9</v>
      </c>
      <c r="J107" s="47">
        <f t="shared" si="52"/>
        <v>3000</v>
      </c>
      <c r="K107" s="47">
        <f t="shared" si="52"/>
        <v>3000</v>
      </c>
      <c r="L107" s="47">
        <f t="shared" si="52"/>
        <v>0</v>
      </c>
      <c r="M107" s="47">
        <f t="shared" si="52"/>
        <v>3000</v>
      </c>
      <c r="N107" s="47">
        <f t="shared" si="52"/>
        <v>3000</v>
      </c>
      <c r="O107" s="47">
        <f t="shared" si="52"/>
        <v>0</v>
      </c>
    </row>
    <row r="108" spans="1:15" ht="220.5">
      <c r="A108" s="96" t="s">
        <v>430</v>
      </c>
      <c r="B108" s="56" t="s">
        <v>491</v>
      </c>
      <c r="C108" s="57" t="s">
        <v>528</v>
      </c>
      <c r="D108" s="51" t="s">
        <v>202</v>
      </c>
      <c r="E108" s="51" t="s">
        <v>818</v>
      </c>
      <c r="F108" s="51" t="s">
        <v>495</v>
      </c>
      <c r="G108" s="47">
        <f>SUM(H108:I108)</f>
        <v>3157.9</v>
      </c>
      <c r="H108" s="47">
        <v>3000</v>
      </c>
      <c r="I108" s="47">
        <v>157.9</v>
      </c>
      <c r="J108" s="47">
        <f>SUM(K108:L108)</f>
        <v>3000</v>
      </c>
      <c r="K108" s="47">
        <v>3000</v>
      </c>
      <c r="L108" s="47"/>
      <c r="M108" s="47">
        <f>SUM(N108:O108)</f>
        <v>3000</v>
      </c>
      <c r="N108" s="47">
        <v>3000</v>
      </c>
      <c r="O108" s="47"/>
    </row>
    <row r="109" spans="1:15" ht="110.25">
      <c r="A109" s="55" t="s">
        <v>845</v>
      </c>
      <c r="B109" s="56" t="s">
        <v>491</v>
      </c>
      <c r="C109" s="57" t="s">
        <v>528</v>
      </c>
      <c r="D109" s="51" t="s">
        <v>202</v>
      </c>
      <c r="E109" s="93" t="s">
        <v>550</v>
      </c>
      <c r="F109" s="51"/>
      <c r="G109" s="47">
        <f>G110</f>
        <v>294.4</v>
      </c>
      <c r="H109" s="47">
        <f aca="true" t="shared" si="53" ref="H109:O111">H110</f>
        <v>0</v>
      </c>
      <c r="I109" s="47">
        <f t="shared" si="53"/>
        <v>294.4</v>
      </c>
      <c r="J109" s="47">
        <f t="shared" si="53"/>
        <v>0</v>
      </c>
      <c r="K109" s="47">
        <f t="shared" si="53"/>
        <v>0</v>
      </c>
      <c r="L109" s="47">
        <f t="shared" si="53"/>
        <v>0</v>
      </c>
      <c r="M109" s="47">
        <f t="shared" si="53"/>
        <v>0</v>
      </c>
      <c r="N109" s="47">
        <f t="shared" si="53"/>
        <v>0</v>
      </c>
      <c r="O109" s="47">
        <f t="shared" si="53"/>
        <v>0</v>
      </c>
    </row>
    <row r="110" spans="1:15" ht="141.75">
      <c r="A110" s="55" t="s">
        <v>606</v>
      </c>
      <c r="B110" s="56" t="s">
        <v>491</v>
      </c>
      <c r="C110" s="57" t="s">
        <v>528</v>
      </c>
      <c r="D110" s="51" t="s">
        <v>202</v>
      </c>
      <c r="E110" s="93" t="s">
        <v>551</v>
      </c>
      <c r="F110" s="51"/>
      <c r="G110" s="47">
        <f>G111</f>
        <v>294.4</v>
      </c>
      <c r="H110" s="47">
        <f t="shared" si="53"/>
        <v>0</v>
      </c>
      <c r="I110" s="47">
        <f t="shared" si="53"/>
        <v>294.4</v>
      </c>
      <c r="J110" s="47">
        <f t="shared" si="53"/>
        <v>0</v>
      </c>
      <c r="K110" s="47">
        <f t="shared" si="53"/>
        <v>0</v>
      </c>
      <c r="L110" s="47">
        <f t="shared" si="53"/>
        <v>0</v>
      </c>
      <c r="M110" s="47">
        <f t="shared" si="53"/>
        <v>0</v>
      </c>
      <c r="N110" s="47">
        <f t="shared" si="53"/>
        <v>0</v>
      </c>
      <c r="O110" s="47">
        <f t="shared" si="53"/>
        <v>0</v>
      </c>
    </row>
    <row r="111" spans="1:15" ht="141.75">
      <c r="A111" s="98" t="s">
        <v>552</v>
      </c>
      <c r="B111" s="56" t="s">
        <v>491</v>
      </c>
      <c r="C111" s="57" t="s">
        <v>528</v>
      </c>
      <c r="D111" s="51" t="s">
        <v>202</v>
      </c>
      <c r="E111" s="93" t="s">
        <v>553</v>
      </c>
      <c r="F111" s="51"/>
      <c r="G111" s="47">
        <f>G112</f>
        <v>294.4</v>
      </c>
      <c r="H111" s="47">
        <f t="shared" si="53"/>
        <v>0</v>
      </c>
      <c r="I111" s="47">
        <f t="shared" si="53"/>
        <v>294.4</v>
      </c>
      <c r="J111" s="47">
        <f t="shared" si="53"/>
        <v>0</v>
      </c>
      <c r="K111" s="47">
        <f t="shared" si="53"/>
        <v>0</v>
      </c>
      <c r="L111" s="47">
        <f t="shared" si="53"/>
        <v>0</v>
      </c>
      <c r="M111" s="47">
        <f t="shared" si="53"/>
        <v>0</v>
      </c>
      <c r="N111" s="47">
        <f t="shared" si="53"/>
        <v>0</v>
      </c>
      <c r="O111" s="47">
        <f t="shared" si="53"/>
        <v>0</v>
      </c>
    </row>
    <row r="112" spans="1:15" ht="126">
      <c r="A112" s="98" t="s">
        <v>554</v>
      </c>
      <c r="B112" s="56" t="s">
        <v>491</v>
      </c>
      <c r="C112" s="57" t="s">
        <v>528</v>
      </c>
      <c r="D112" s="51" t="s">
        <v>202</v>
      </c>
      <c r="E112" s="51" t="s">
        <v>555</v>
      </c>
      <c r="F112" s="51" t="s">
        <v>495</v>
      </c>
      <c r="G112" s="47">
        <f>SUM(H112:I112)</f>
        <v>294.4</v>
      </c>
      <c r="H112" s="47"/>
      <c r="I112" s="47">
        <v>294.4</v>
      </c>
      <c r="J112" s="47">
        <f>SUM(K112:L112)</f>
        <v>0</v>
      </c>
      <c r="K112" s="47"/>
      <c r="L112" s="47"/>
      <c r="M112" s="47">
        <f>SUM(N112:O112)</f>
        <v>0</v>
      </c>
      <c r="N112" s="47"/>
      <c r="O112" s="47"/>
    </row>
    <row r="113" spans="1:15" ht="47.25">
      <c r="A113" s="90" t="s">
        <v>623</v>
      </c>
      <c r="B113" s="56" t="s">
        <v>491</v>
      </c>
      <c r="C113" s="57" t="s">
        <v>528</v>
      </c>
      <c r="D113" s="51" t="s">
        <v>202</v>
      </c>
      <c r="E113" s="58" t="s">
        <v>150</v>
      </c>
      <c r="F113" s="51"/>
      <c r="G113" s="47">
        <f aca="true" t="shared" si="54" ref="G113:O113">G114</f>
        <v>52447.299999999996</v>
      </c>
      <c r="H113" s="47">
        <f t="shared" si="54"/>
        <v>1101.6</v>
      </c>
      <c r="I113" s="47">
        <f t="shared" si="54"/>
        <v>51345.7</v>
      </c>
      <c r="J113" s="47">
        <f t="shared" si="54"/>
        <v>41552</v>
      </c>
      <c r="K113" s="47">
        <f t="shared" si="54"/>
        <v>0</v>
      </c>
      <c r="L113" s="47">
        <f t="shared" si="54"/>
        <v>41552</v>
      </c>
      <c r="M113" s="47">
        <f t="shared" si="54"/>
        <v>43170</v>
      </c>
      <c r="N113" s="47">
        <f t="shared" si="54"/>
        <v>0</v>
      </c>
      <c r="O113" s="47">
        <f t="shared" si="54"/>
        <v>43170</v>
      </c>
    </row>
    <row r="114" spans="1:15" ht="31.5">
      <c r="A114" s="90" t="s">
        <v>152</v>
      </c>
      <c r="B114" s="56" t="s">
        <v>491</v>
      </c>
      <c r="C114" s="57" t="s">
        <v>528</v>
      </c>
      <c r="D114" s="51" t="s">
        <v>202</v>
      </c>
      <c r="E114" s="58" t="s">
        <v>151</v>
      </c>
      <c r="F114" s="51"/>
      <c r="G114" s="47">
        <f>SUM(G115:G120)</f>
        <v>52447.299999999996</v>
      </c>
      <c r="H114" s="47">
        <f aca="true" t="shared" si="55" ref="H114:O114">SUM(H115:H120)</f>
        <v>1101.6</v>
      </c>
      <c r="I114" s="47">
        <f t="shared" si="55"/>
        <v>51345.7</v>
      </c>
      <c r="J114" s="47">
        <f t="shared" si="55"/>
        <v>41552</v>
      </c>
      <c r="K114" s="47">
        <f t="shared" si="55"/>
        <v>0</v>
      </c>
      <c r="L114" s="47">
        <f t="shared" si="55"/>
        <v>41552</v>
      </c>
      <c r="M114" s="47">
        <f t="shared" si="55"/>
        <v>43170</v>
      </c>
      <c r="N114" s="47">
        <f t="shared" si="55"/>
        <v>0</v>
      </c>
      <c r="O114" s="47">
        <f t="shared" si="55"/>
        <v>43170</v>
      </c>
    </row>
    <row r="115" spans="1:15" ht="267.75">
      <c r="A115" s="96" t="s">
        <v>466</v>
      </c>
      <c r="B115" s="56" t="s">
        <v>491</v>
      </c>
      <c r="C115" s="57" t="s">
        <v>528</v>
      </c>
      <c r="D115" s="51" t="s">
        <v>202</v>
      </c>
      <c r="E115" s="51" t="s">
        <v>365</v>
      </c>
      <c r="F115" s="51" t="s">
        <v>493</v>
      </c>
      <c r="G115" s="47">
        <f aca="true" t="shared" si="56" ref="G115:G120">SUM(H115:I115)</f>
        <v>43999</v>
      </c>
      <c r="H115" s="47"/>
      <c r="I115" s="97">
        <v>43999</v>
      </c>
      <c r="J115" s="47">
        <f aca="true" t="shared" si="57" ref="J115:J120">SUM(K115:L115)</f>
        <v>40362</v>
      </c>
      <c r="K115" s="47"/>
      <c r="L115" s="47">
        <f>29028+11334</f>
        <v>40362</v>
      </c>
      <c r="M115" s="47">
        <f aca="true" t="shared" si="58" ref="M115:M120">SUM(N115:O115)</f>
        <v>41975</v>
      </c>
      <c r="N115" s="47"/>
      <c r="O115" s="47">
        <f>30188+11787</f>
        <v>41975</v>
      </c>
    </row>
    <row r="116" spans="1:15" ht="141.75">
      <c r="A116" s="96" t="s">
        <v>700</v>
      </c>
      <c r="B116" s="56" t="s">
        <v>491</v>
      </c>
      <c r="C116" s="57" t="s">
        <v>528</v>
      </c>
      <c r="D116" s="51" t="s">
        <v>202</v>
      </c>
      <c r="E116" s="51" t="s">
        <v>365</v>
      </c>
      <c r="F116" s="51" t="s">
        <v>495</v>
      </c>
      <c r="G116" s="47">
        <f t="shared" si="56"/>
        <v>6360.7</v>
      </c>
      <c r="H116" s="47"/>
      <c r="I116" s="97">
        <v>6360.7</v>
      </c>
      <c r="J116" s="47">
        <f t="shared" si="57"/>
        <v>1184</v>
      </c>
      <c r="K116" s="47"/>
      <c r="L116" s="47">
        <v>1184</v>
      </c>
      <c r="M116" s="47">
        <f t="shared" si="58"/>
        <v>1189</v>
      </c>
      <c r="N116" s="47"/>
      <c r="O116" s="47">
        <v>1189</v>
      </c>
    </row>
    <row r="117" spans="1:15" ht="110.25">
      <c r="A117" s="96" t="s">
        <v>701</v>
      </c>
      <c r="B117" s="56" t="s">
        <v>491</v>
      </c>
      <c r="C117" s="57" t="s">
        <v>528</v>
      </c>
      <c r="D117" s="51" t="s">
        <v>202</v>
      </c>
      <c r="E117" s="51" t="s">
        <v>365</v>
      </c>
      <c r="F117" s="51" t="s">
        <v>776</v>
      </c>
      <c r="G117" s="47">
        <f t="shared" si="56"/>
        <v>6</v>
      </c>
      <c r="H117" s="47"/>
      <c r="I117" s="47">
        <v>6</v>
      </c>
      <c r="J117" s="47">
        <f t="shared" si="57"/>
        <v>6</v>
      </c>
      <c r="K117" s="47"/>
      <c r="L117" s="47">
        <v>6</v>
      </c>
      <c r="M117" s="47">
        <f t="shared" si="58"/>
        <v>6</v>
      </c>
      <c r="N117" s="47"/>
      <c r="O117" s="47">
        <v>6</v>
      </c>
    </row>
    <row r="118" spans="1:15" ht="94.5">
      <c r="A118" s="96" t="s">
        <v>829</v>
      </c>
      <c r="B118" s="56" t="s">
        <v>491</v>
      </c>
      <c r="C118" s="57" t="s">
        <v>528</v>
      </c>
      <c r="D118" s="51" t="s">
        <v>202</v>
      </c>
      <c r="E118" s="51" t="s">
        <v>828</v>
      </c>
      <c r="F118" s="51" t="s">
        <v>495</v>
      </c>
      <c r="G118" s="47">
        <f t="shared" si="56"/>
        <v>980</v>
      </c>
      <c r="H118" s="47"/>
      <c r="I118" s="97">
        <v>980</v>
      </c>
      <c r="J118" s="47">
        <f t="shared" si="57"/>
        <v>0</v>
      </c>
      <c r="K118" s="47"/>
      <c r="L118" s="47"/>
      <c r="M118" s="47">
        <f t="shared" si="58"/>
        <v>0</v>
      </c>
      <c r="N118" s="47"/>
      <c r="O118" s="47"/>
    </row>
    <row r="119" spans="1:15" ht="215.25" customHeight="1">
      <c r="A119" s="113" t="s">
        <v>385</v>
      </c>
      <c r="B119" s="56" t="s">
        <v>491</v>
      </c>
      <c r="C119" s="57" t="s">
        <v>528</v>
      </c>
      <c r="D119" s="51" t="s">
        <v>202</v>
      </c>
      <c r="E119" s="114" t="s">
        <v>878</v>
      </c>
      <c r="F119" s="51" t="s">
        <v>787</v>
      </c>
      <c r="G119" s="47">
        <f t="shared" si="56"/>
        <v>1000</v>
      </c>
      <c r="H119" s="47">
        <v>1000</v>
      </c>
      <c r="I119" s="97"/>
      <c r="J119" s="47">
        <f t="shared" si="57"/>
        <v>0</v>
      </c>
      <c r="K119" s="47"/>
      <c r="L119" s="47"/>
      <c r="M119" s="47">
        <f t="shared" si="58"/>
        <v>0</v>
      </c>
      <c r="N119" s="47"/>
      <c r="O119" s="47"/>
    </row>
    <row r="120" spans="1:15" ht="220.5" customHeight="1">
      <c r="A120" s="112" t="s">
        <v>974</v>
      </c>
      <c r="B120" s="56" t="s">
        <v>491</v>
      </c>
      <c r="C120" s="57" t="s">
        <v>528</v>
      </c>
      <c r="D120" s="51" t="s">
        <v>202</v>
      </c>
      <c r="E120" s="114" t="s">
        <v>878</v>
      </c>
      <c r="F120" s="51" t="s">
        <v>784</v>
      </c>
      <c r="G120" s="47">
        <f t="shared" si="56"/>
        <v>101.6</v>
      </c>
      <c r="H120" s="47">
        <v>101.6</v>
      </c>
      <c r="I120" s="97"/>
      <c r="J120" s="47">
        <f t="shared" si="57"/>
        <v>0</v>
      </c>
      <c r="K120" s="47"/>
      <c r="L120" s="47"/>
      <c r="M120" s="47">
        <f t="shared" si="58"/>
        <v>0</v>
      </c>
      <c r="N120" s="47"/>
      <c r="O120" s="47"/>
    </row>
    <row r="121" spans="1:15" ht="31.5">
      <c r="A121" s="48" t="s">
        <v>138</v>
      </c>
      <c r="B121" s="49" t="s">
        <v>491</v>
      </c>
      <c r="C121" s="50" t="s">
        <v>532</v>
      </c>
      <c r="D121" s="51"/>
      <c r="E121" s="51"/>
      <c r="F121" s="51"/>
      <c r="G121" s="88">
        <f aca="true" t="shared" si="59" ref="G121:O121">SUM(G122,G127)</f>
        <v>98493.3</v>
      </c>
      <c r="H121" s="88">
        <f t="shared" si="59"/>
        <v>52665.2</v>
      </c>
      <c r="I121" s="88">
        <f t="shared" si="59"/>
        <v>45828.100000000006</v>
      </c>
      <c r="J121" s="88">
        <f t="shared" si="59"/>
        <v>53469</v>
      </c>
      <c r="K121" s="88">
        <f t="shared" si="59"/>
        <v>5976</v>
      </c>
      <c r="L121" s="88">
        <f t="shared" si="59"/>
        <v>47493</v>
      </c>
      <c r="M121" s="88">
        <f t="shared" si="59"/>
        <v>57984.5</v>
      </c>
      <c r="N121" s="88">
        <f t="shared" si="59"/>
        <v>6801.5</v>
      </c>
      <c r="O121" s="88">
        <f t="shared" si="59"/>
        <v>51183</v>
      </c>
    </row>
    <row r="122" spans="1:15" s="99" customFormat="1" ht="15.75">
      <c r="A122" s="48" t="s">
        <v>366</v>
      </c>
      <c r="B122" s="49" t="s">
        <v>491</v>
      </c>
      <c r="C122" s="50" t="s">
        <v>532</v>
      </c>
      <c r="D122" s="50" t="s">
        <v>527</v>
      </c>
      <c r="E122" s="115"/>
      <c r="F122" s="89"/>
      <c r="G122" s="88">
        <f aca="true" t="shared" si="60" ref="G122:O125">G123</f>
        <v>51</v>
      </c>
      <c r="H122" s="88">
        <f t="shared" si="60"/>
        <v>0</v>
      </c>
      <c r="I122" s="88">
        <f t="shared" si="60"/>
        <v>51</v>
      </c>
      <c r="J122" s="88">
        <f t="shared" si="60"/>
        <v>0</v>
      </c>
      <c r="K122" s="88">
        <f t="shared" si="60"/>
        <v>0</v>
      </c>
      <c r="L122" s="88">
        <f t="shared" si="60"/>
        <v>0</v>
      </c>
      <c r="M122" s="88">
        <f t="shared" si="60"/>
        <v>0</v>
      </c>
      <c r="N122" s="88">
        <f t="shared" si="60"/>
        <v>0</v>
      </c>
      <c r="O122" s="88">
        <f t="shared" si="60"/>
        <v>0</v>
      </c>
    </row>
    <row r="123" spans="1:15" ht="143.25" customHeight="1">
      <c r="A123" s="48" t="s">
        <v>203</v>
      </c>
      <c r="B123" s="56" t="s">
        <v>491</v>
      </c>
      <c r="C123" s="57" t="s">
        <v>532</v>
      </c>
      <c r="D123" s="57" t="s">
        <v>527</v>
      </c>
      <c r="E123" s="58" t="s">
        <v>668</v>
      </c>
      <c r="F123" s="51"/>
      <c r="G123" s="47">
        <f>G124</f>
        <v>51</v>
      </c>
      <c r="H123" s="47">
        <f t="shared" si="60"/>
        <v>0</v>
      </c>
      <c r="I123" s="47">
        <f t="shared" si="60"/>
        <v>51</v>
      </c>
      <c r="J123" s="47">
        <f t="shared" si="60"/>
        <v>0</v>
      </c>
      <c r="K123" s="47">
        <f t="shared" si="60"/>
        <v>0</v>
      </c>
      <c r="L123" s="47">
        <f t="shared" si="60"/>
        <v>0</v>
      </c>
      <c r="M123" s="47">
        <f t="shared" si="60"/>
        <v>0</v>
      </c>
      <c r="N123" s="47">
        <f t="shared" si="60"/>
        <v>0</v>
      </c>
      <c r="O123" s="47">
        <f t="shared" si="60"/>
        <v>0</v>
      </c>
    </row>
    <row r="124" spans="1:15" ht="204.75" customHeight="1">
      <c r="A124" s="98" t="s">
        <v>846</v>
      </c>
      <c r="B124" s="56" t="s">
        <v>491</v>
      </c>
      <c r="C124" s="57" t="s">
        <v>532</v>
      </c>
      <c r="D124" s="57" t="s">
        <v>527</v>
      </c>
      <c r="E124" s="116" t="s">
        <v>669</v>
      </c>
      <c r="F124" s="51"/>
      <c r="G124" s="47">
        <f aca="true" t="shared" si="61" ref="G124:L125">G125</f>
        <v>51</v>
      </c>
      <c r="H124" s="47">
        <f t="shared" si="61"/>
        <v>0</v>
      </c>
      <c r="I124" s="47">
        <f t="shared" si="61"/>
        <v>51</v>
      </c>
      <c r="J124" s="47">
        <f t="shared" si="61"/>
        <v>0</v>
      </c>
      <c r="K124" s="47">
        <f t="shared" si="61"/>
        <v>0</v>
      </c>
      <c r="L124" s="47">
        <f t="shared" si="61"/>
        <v>0</v>
      </c>
      <c r="M124" s="47">
        <f t="shared" si="60"/>
        <v>0</v>
      </c>
      <c r="N124" s="47">
        <f t="shared" si="60"/>
        <v>0</v>
      </c>
      <c r="O124" s="47">
        <f t="shared" si="60"/>
        <v>0</v>
      </c>
    </row>
    <row r="125" spans="1:15" ht="63">
      <c r="A125" s="98" t="s">
        <v>367</v>
      </c>
      <c r="B125" s="56" t="s">
        <v>491</v>
      </c>
      <c r="C125" s="57" t="s">
        <v>532</v>
      </c>
      <c r="D125" s="57" t="s">
        <v>527</v>
      </c>
      <c r="E125" s="116" t="s">
        <v>670</v>
      </c>
      <c r="F125" s="51"/>
      <c r="G125" s="47">
        <f t="shared" si="61"/>
        <v>51</v>
      </c>
      <c r="H125" s="47">
        <f t="shared" si="61"/>
        <v>0</v>
      </c>
      <c r="I125" s="47">
        <f t="shared" si="61"/>
        <v>51</v>
      </c>
      <c r="J125" s="47">
        <f t="shared" si="61"/>
        <v>0</v>
      </c>
      <c r="K125" s="47">
        <f t="shared" si="61"/>
        <v>0</v>
      </c>
      <c r="L125" s="47">
        <f>L126</f>
        <v>0</v>
      </c>
      <c r="M125" s="47">
        <f t="shared" si="60"/>
        <v>0</v>
      </c>
      <c r="N125" s="47">
        <f t="shared" si="60"/>
        <v>0</v>
      </c>
      <c r="O125" s="47">
        <f t="shared" si="60"/>
        <v>0</v>
      </c>
    </row>
    <row r="126" spans="1:15" ht="94.5">
      <c r="A126" s="98" t="s">
        <v>667</v>
      </c>
      <c r="B126" s="56" t="s">
        <v>491</v>
      </c>
      <c r="C126" s="57" t="s">
        <v>532</v>
      </c>
      <c r="D126" s="57" t="s">
        <v>527</v>
      </c>
      <c r="E126" s="57" t="s">
        <v>671</v>
      </c>
      <c r="F126" s="51" t="s">
        <v>495</v>
      </c>
      <c r="G126" s="47">
        <f>SUM(H126:I126)</f>
        <v>51</v>
      </c>
      <c r="H126" s="47"/>
      <c r="I126" s="47">
        <v>51</v>
      </c>
      <c r="J126" s="47">
        <f>SUM(K126:L126)</f>
        <v>0</v>
      </c>
      <c r="K126" s="47"/>
      <c r="L126" s="47"/>
      <c r="M126" s="47">
        <f>SUM(N126:O126)</f>
        <v>0</v>
      </c>
      <c r="N126" s="47"/>
      <c r="O126" s="47"/>
    </row>
    <row r="127" spans="1:15" ht="15.75">
      <c r="A127" s="48" t="s">
        <v>782</v>
      </c>
      <c r="B127" s="49" t="s">
        <v>491</v>
      </c>
      <c r="C127" s="50" t="s">
        <v>532</v>
      </c>
      <c r="D127" s="50" t="s">
        <v>1008</v>
      </c>
      <c r="E127" s="51"/>
      <c r="F127" s="51"/>
      <c r="G127" s="88">
        <f aca="true" t="shared" si="62" ref="G127:O127">SUM(G128,G132,G144,G148,G157,G153)</f>
        <v>98442.3</v>
      </c>
      <c r="H127" s="88">
        <f t="shared" si="62"/>
        <v>52665.2</v>
      </c>
      <c r="I127" s="88">
        <f t="shared" si="62"/>
        <v>45777.100000000006</v>
      </c>
      <c r="J127" s="88">
        <f t="shared" si="62"/>
        <v>53469</v>
      </c>
      <c r="K127" s="88">
        <f t="shared" si="62"/>
        <v>5976</v>
      </c>
      <c r="L127" s="88">
        <f t="shared" si="62"/>
        <v>47493</v>
      </c>
      <c r="M127" s="88">
        <f t="shared" si="62"/>
        <v>57984.5</v>
      </c>
      <c r="N127" s="88">
        <f t="shared" si="62"/>
        <v>6801.5</v>
      </c>
      <c r="O127" s="88">
        <f t="shared" si="62"/>
        <v>51183</v>
      </c>
    </row>
    <row r="128" spans="1:15" ht="94.5">
      <c r="A128" s="55" t="s">
        <v>211</v>
      </c>
      <c r="B128" s="103">
        <v>850</v>
      </c>
      <c r="C128" s="57" t="s">
        <v>532</v>
      </c>
      <c r="D128" s="57" t="s">
        <v>1008</v>
      </c>
      <c r="E128" s="58" t="s">
        <v>19</v>
      </c>
      <c r="F128" s="51"/>
      <c r="G128" s="47">
        <f>G129</f>
        <v>0</v>
      </c>
      <c r="H128" s="47">
        <f aca="true" t="shared" si="63" ref="H128:O130">H129</f>
        <v>0</v>
      </c>
      <c r="I128" s="47">
        <f t="shared" si="63"/>
        <v>0</v>
      </c>
      <c r="J128" s="47">
        <f t="shared" si="63"/>
        <v>0</v>
      </c>
      <c r="K128" s="47">
        <f t="shared" si="63"/>
        <v>0</v>
      </c>
      <c r="L128" s="47">
        <f t="shared" si="63"/>
        <v>0</v>
      </c>
      <c r="M128" s="47">
        <f t="shared" si="63"/>
        <v>586.5</v>
      </c>
      <c r="N128" s="47">
        <f t="shared" si="63"/>
        <v>586.5</v>
      </c>
      <c r="O128" s="47">
        <f t="shared" si="63"/>
        <v>0</v>
      </c>
    </row>
    <row r="129" spans="1:15" ht="228" customHeight="1">
      <c r="A129" s="55" t="s">
        <v>418</v>
      </c>
      <c r="B129" s="103">
        <v>850</v>
      </c>
      <c r="C129" s="57" t="s">
        <v>532</v>
      </c>
      <c r="D129" s="57" t="s">
        <v>1008</v>
      </c>
      <c r="E129" s="58" t="s">
        <v>18</v>
      </c>
      <c r="F129" s="51"/>
      <c r="G129" s="47">
        <f>G130</f>
        <v>0</v>
      </c>
      <c r="H129" s="47">
        <f t="shared" si="63"/>
        <v>0</v>
      </c>
      <c r="I129" s="47">
        <f t="shared" si="63"/>
        <v>0</v>
      </c>
      <c r="J129" s="47">
        <f t="shared" si="63"/>
        <v>0</v>
      </c>
      <c r="K129" s="47">
        <f t="shared" si="63"/>
        <v>0</v>
      </c>
      <c r="L129" s="47">
        <f t="shared" si="63"/>
        <v>0</v>
      </c>
      <c r="M129" s="47">
        <f t="shared" si="63"/>
        <v>586.5</v>
      </c>
      <c r="N129" s="47">
        <f t="shared" si="63"/>
        <v>586.5</v>
      </c>
      <c r="O129" s="47">
        <f t="shared" si="63"/>
        <v>0</v>
      </c>
    </row>
    <row r="130" spans="1:15" ht="63">
      <c r="A130" s="55" t="s">
        <v>329</v>
      </c>
      <c r="B130" s="103">
        <v>850</v>
      </c>
      <c r="C130" s="57" t="s">
        <v>532</v>
      </c>
      <c r="D130" s="57" t="s">
        <v>1008</v>
      </c>
      <c r="E130" s="58" t="s">
        <v>20</v>
      </c>
      <c r="F130" s="51"/>
      <c r="G130" s="47">
        <f>G131</f>
        <v>0</v>
      </c>
      <c r="H130" s="47">
        <f t="shared" si="63"/>
        <v>0</v>
      </c>
      <c r="I130" s="47">
        <f t="shared" si="63"/>
        <v>0</v>
      </c>
      <c r="J130" s="47">
        <f t="shared" si="63"/>
        <v>0</v>
      </c>
      <c r="K130" s="47">
        <f t="shared" si="63"/>
        <v>0</v>
      </c>
      <c r="L130" s="47">
        <f t="shared" si="63"/>
        <v>0</v>
      </c>
      <c r="M130" s="47">
        <f t="shared" si="63"/>
        <v>586.5</v>
      </c>
      <c r="N130" s="47">
        <f t="shared" si="63"/>
        <v>586.5</v>
      </c>
      <c r="O130" s="47">
        <f t="shared" si="63"/>
        <v>0</v>
      </c>
    </row>
    <row r="131" spans="1:15" ht="94.5">
      <c r="A131" s="98" t="s">
        <v>446</v>
      </c>
      <c r="B131" s="103">
        <v>850</v>
      </c>
      <c r="C131" s="57" t="s">
        <v>532</v>
      </c>
      <c r="D131" s="57" t="s">
        <v>1008</v>
      </c>
      <c r="E131" s="51" t="s">
        <v>445</v>
      </c>
      <c r="F131" s="51" t="s">
        <v>495</v>
      </c>
      <c r="G131" s="47">
        <f>SUM(H131:I131)</f>
        <v>0</v>
      </c>
      <c r="H131" s="47"/>
      <c r="I131" s="47"/>
      <c r="J131" s="47">
        <f>SUM(K131:L131)</f>
        <v>0</v>
      </c>
      <c r="K131" s="47"/>
      <c r="L131" s="47"/>
      <c r="M131" s="47">
        <f>SUM(N131:O131)</f>
        <v>586.5</v>
      </c>
      <c r="N131" s="47">
        <v>586.5</v>
      </c>
      <c r="O131" s="47"/>
    </row>
    <row r="132" spans="1:15" ht="149.25" customHeight="1">
      <c r="A132" s="55" t="s">
        <v>203</v>
      </c>
      <c r="B132" s="103">
        <v>850</v>
      </c>
      <c r="C132" s="57" t="s">
        <v>532</v>
      </c>
      <c r="D132" s="57" t="s">
        <v>1008</v>
      </c>
      <c r="E132" s="117">
        <v>7</v>
      </c>
      <c r="F132" s="51"/>
      <c r="G132" s="47">
        <f>SUM(G133,)</f>
        <v>64442</v>
      </c>
      <c r="H132" s="47">
        <f>SUM(H133,)</f>
        <v>19162.9</v>
      </c>
      <c r="I132" s="47">
        <f>SUM(I133,)</f>
        <v>45279.100000000006</v>
      </c>
      <c r="J132" s="47">
        <f aca="true" t="shared" si="64" ref="J132:O132">J133</f>
        <v>53469</v>
      </c>
      <c r="K132" s="47">
        <f t="shared" si="64"/>
        <v>5976</v>
      </c>
      <c r="L132" s="47">
        <f t="shared" si="64"/>
        <v>47493</v>
      </c>
      <c r="M132" s="47">
        <f>M133</f>
        <v>57398</v>
      </c>
      <c r="N132" s="47">
        <f t="shared" si="64"/>
        <v>6215</v>
      </c>
      <c r="O132" s="47">
        <f t="shared" si="64"/>
        <v>51183</v>
      </c>
    </row>
    <row r="133" spans="1:15" ht="204.75">
      <c r="A133" s="94" t="s">
        <v>204</v>
      </c>
      <c r="B133" s="103">
        <v>850</v>
      </c>
      <c r="C133" s="57" t="s">
        <v>532</v>
      </c>
      <c r="D133" s="57" t="s">
        <v>1008</v>
      </c>
      <c r="E133" s="117" t="s">
        <v>654</v>
      </c>
      <c r="F133" s="51"/>
      <c r="G133" s="47">
        <f>SUM(G134,G136,G139)</f>
        <v>64442</v>
      </c>
      <c r="H133" s="47">
        <f aca="true" t="shared" si="65" ref="H133:O133">SUM(H134,H136,H139)</f>
        <v>19162.9</v>
      </c>
      <c r="I133" s="47">
        <f t="shared" si="65"/>
        <v>45279.100000000006</v>
      </c>
      <c r="J133" s="47">
        <f t="shared" si="65"/>
        <v>53469</v>
      </c>
      <c r="K133" s="47">
        <f t="shared" si="65"/>
        <v>5976</v>
      </c>
      <c r="L133" s="47">
        <f t="shared" si="65"/>
        <v>47493</v>
      </c>
      <c r="M133" s="47">
        <f t="shared" si="65"/>
        <v>57398</v>
      </c>
      <c r="N133" s="47">
        <f t="shared" si="65"/>
        <v>6215</v>
      </c>
      <c r="O133" s="47">
        <f t="shared" si="65"/>
        <v>51183</v>
      </c>
    </row>
    <row r="134" spans="1:15" ht="63">
      <c r="A134" s="94" t="s">
        <v>388</v>
      </c>
      <c r="B134" s="103">
        <v>850</v>
      </c>
      <c r="C134" s="57" t="s">
        <v>532</v>
      </c>
      <c r="D134" s="57" t="s">
        <v>1008</v>
      </c>
      <c r="E134" s="117" t="s">
        <v>353</v>
      </c>
      <c r="F134" s="51"/>
      <c r="G134" s="47">
        <f>G135</f>
        <v>38826.8</v>
      </c>
      <c r="H134" s="47">
        <f aca="true" t="shared" si="66" ref="H134:O134">H135</f>
        <v>0</v>
      </c>
      <c r="I134" s="47">
        <f t="shared" si="66"/>
        <v>38826.8</v>
      </c>
      <c r="J134" s="47">
        <f t="shared" si="66"/>
        <v>41517</v>
      </c>
      <c r="K134" s="47">
        <f t="shared" si="66"/>
        <v>0</v>
      </c>
      <c r="L134" s="47">
        <f t="shared" si="66"/>
        <v>41517</v>
      </c>
      <c r="M134" s="47">
        <f t="shared" si="66"/>
        <v>44968</v>
      </c>
      <c r="N134" s="47">
        <f t="shared" si="66"/>
        <v>0</v>
      </c>
      <c r="O134" s="47">
        <f t="shared" si="66"/>
        <v>44968</v>
      </c>
    </row>
    <row r="135" spans="1:15" ht="94.5">
      <c r="A135" s="94" t="s">
        <v>372</v>
      </c>
      <c r="B135" s="103">
        <v>850</v>
      </c>
      <c r="C135" s="57" t="s">
        <v>532</v>
      </c>
      <c r="D135" s="57" t="s">
        <v>1008</v>
      </c>
      <c r="E135" s="118" t="s">
        <v>354</v>
      </c>
      <c r="F135" s="51" t="s">
        <v>784</v>
      </c>
      <c r="G135" s="47">
        <f>SUM(H135:I135)</f>
        <v>38826.8</v>
      </c>
      <c r="H135" s="47"/>
      <c r="I135" s="47">
        <v>38826.8</v>
      </c>
      <c r="J135" s="47">
        <f>SUM(K135:L135)</f>
        <v>41517</v>
      </c>
      <c r="K135" s="47"/>
      <c r="L135" s="47">
        <v>41517</v>
      </c>
      <c r="M135" s="47">
        <f>SUM(N135:O135)</f>
        <v>44968</v>
      </c>
      <c r="N135" s="47"/>
      <c r="O135" s="47">
        <v>44968</v>
      </c>
    </row>
    <row r="136" spans="1:15" ht="63">
      <c r="A136" s="94" t="s">
        <v>194</v>
      </c>
      <c r="B136" s="103">
        <v>850</v>
      </c>
      <c r="C136" s="57" t="s">
        <v>532</v>
      </c>
      <c r="D136" s="57" t="s">
        <v>1008</v>
      </c>
      <c r="E136" s="117" t="s">
        <v>195</v>
      </c>
      <c r="F136" s="51"/>
      <c r="G136" s="47">
        <f>SUM(G137:G138)</f>
        <v>11492</v>
      </c>
      <c r="H136" s="47">
        <f aca="true" t="shared" si="67" ref="H136:O136">SUM(H137:H138)</f>
        <v>5746</v>
      </c>
      <c r="I136" s="47">
        <f t="shared" si="67"/>
        <v>5746</v>
      </c>
      <c r="J136" s="47">
        <f t="shared" si="67"/>
        <v>11952</v>
      </c>
      <c r="K136" s="47">
        <f t="shared" si="67"/>
        <v>5976</v>
      </c>
      <c r="L136" s="47">
        <f t="shared" si="67"/>
        <v>5976</v>
      </c>
      <c r="M136" s="47">
        <f t="shared" si="67"/>
        <v>12430</v>
      </c>
      <c r="N136" s="47">
        <f t="shared" si="67"/>
        <v>6215</v>
      </c>
      <c r="O136" s="47">
        <f t="shared" si="67"/>
        <v>6215</v>
      </c>
    </row>
    <row r="137" spans="1:15" ht="94.5">
      <c r="A137" s="94" t="s">
        <v>819</v>
      </c>
      <c r="B137" s="103">
        <v>850</v>
      </c>
      <c r="C137" s="57" t="s">
        <v>532</v>
      </c>
      <c r="D137" s="57" t="s">
        <v>1008</v>
      </c>
      <c r="E137" s="118" t="s">
        <v>660</v>
      </c>
      <c r="F137" s="51" t="s">
        <v>495</v>
      </c>
      <c r="G137" s="47">
        <f>SUM(H137:I137)</f>
        <v>5746</v>
      </c>
      <c r="H137" s="47"/>
      <c r="I137" s="47">
        <v>5746</v>
      </c>
      <c r="J137" s="47">
        <f>SUM(K137:L137)</f>
        <v>5976</v>
      </c>
      <c r="K137" s="47"/>
      <c r="L137" s="47">
        <v>5976</v>
      </c>
      <c r="M137" s="47">
        <f>SUM(N137:O137)</f>
        <v>6215</v>
      </c>
      <c r="N137" s="47"/>
      <c r="O137" s="47">
        <v>6215</v>
      </c>
    </row>
    <row r="138" spans="1:15" ht="110.25">
      <c r="A138" s="94" t="s">
        <v>820</v>
      </c>
      <c r="B138" s="103">
        <v>850</v>
      </c>
      <c r="C138" s="57" t="s">
        <v>532</v>
      </c>
      <c r="D138" s="57" t="s">
        <v>1008</v>
      </c>
      <c r="E138" s="118" t="s">
        <v>312</v>
      </c>
      <c r="F138" s="51" t="s">
        <v>495</v>
      </c>
      <c r="G138" s="47">
        <f>SUM(H138:I138)</f>
        <v>5746</v>
      </c>
      <c r="H138" s="47">
        <v>5746</v>
      </c>
      <c r="I138" s="47"/>
      <c r="J138" s="47">
        <f>SUM(K138:L138)</f>
        <v>5976</v>
      </c>
      <c r="K138" s="47">
        <v>5976</v>
      </c>
      <c r="L138" s="47"/>
      <c r="M138" s="47">
        <f>SUM(N138:O138)</f>
        <v>6215</v>
      </c>
      <c r="N138" s="47">
        <v>6215</v>
      </c>
      <c r="O138" s="47"/>
    </row>
    <row r="139" spans="1:15" ht="47.25">
      <c r="A139" s="94" t="s">
        <v>880</v>
      </c>
      <c r="B139" s="103">
        <v>850</v>
      </c>
      <c r="C139" s="57" t="s">
        <v>532</v>
      </c>
      <c r="D139" s="57" t="s">
        <v>1008</v>
      </c>
      <c r="E139" s="117" t="s">
        <v>858</v>
      </c>
      <c r="F139" s="51"/>
      <c r="G139" s="47">
        <f>SUM(G140:G143)</f>
        <v>14123.2</v>
      </c>
      <c r="H139" s="47">
        <f aca="true" t="shared" si="68" ref="H139:O139">SUM(H140:H143)</f>
        <v>13416.9</v>
      </c>
      <c r="I139" s="47">
        <f t="shared" si="68"/>
        <v>706.3</v>
      </c>
      <c r="J139" s="47">
        <f t="shared" si="68"/>
        <v>0</v>
      </c>
      <c r="K139" s="47">
        <f t="shared" si="68"/>
        <v>0</v>
      </c>
      <c r="L139" s="47">
        <f t="shared" si="68"/>
        <v>0</v>
      </c>
      <c r="M139" s="47">
        <f t="shared" si="68"/>
        <v>0</v>
      </c>
      <c r="N139" s="47">
        <f t="shared" si="68"/>
        <v>0</v>
      </c>
      <c r="O139" s="47">
        <f t="shared" si="68"/>
        <v>0</v>
      </c>
    </row>
    <row r="140" spans="1:15" ht="126">
      <c r="A140" s="94" t="s">
        <v>863</v>
      </c>
      <c r="B140" s="103">
        <v>850</v>
      </c>
      <c r="C140" s="57" t="s">
        <v>532</v>
      </c>
      <c r="D140" s="57" t="s">
        <v>1008</v>
      </c>
      <c r="E140" s="118" t="s">
        <v>859</v>
      </c>
      <c r="F140" s="51" t="s">
        <v>784</v>
      </c>
      <c r="G140" s="47">
        <f>SUM(H140:I140)</f>
        <v>2400</v>
      </c>
      <c r="H140" s="47">
        <v>2280</v>
      </c>
      <c r="I140" s="47">
        <v>120</v>
      </c>
      <c r="J140" s="47">
        <f>SUM(K140:L140)</f>
        <v>0</v>
      </c>
      <c r="K140" s="47"/>
      <c r="L140" s="47"/>
      <c r="M140" s="47">
        <f>SUM(N140:O140)</f>
        <v>0</v>
      </c>
      <c r="N140" s="47"/>
      <c r="O140" s="47"/>
    </row>
    <row r="141" spans="1:15" ht="126">
      <c r="A141" s="94" t="s">
        <v>864</v>
      </c>
      <c r="B141" s="103">
        <v>850</v>
      </c>
      <c r="C141" s="57" t="s">
        <v>532</v>
      </c>
      <c r="D141" s="57" t="s">
        <v>1008</v>
      </c>
      <c r="E141" s="118" t="s">
        <v>860</v>
      </c>
      <c r="F141" s="51" t="s">
        <v>784</v>
      </c>
      <c r="G141" s="47">
        <f>SUM(H141:I141)</f>
        <v>2210.6</v>
      </c>
      <c r="H141" s="47">
        <v>2100</v>
      </c>
      <c r="I141" s="47">
        <v>110.6</v>
      </c>
      <c r="J141" s="47">
        <f>SUM(K141:L141)</f>
        <v>0</v>
      </c>
      <c r="K141" s="47"/>
      <c r="L141" s="47"/>
      <c r="M141" s="47">
        <f>SUM(N141:O141)</f>
        <v>0</v>
      </c>
      <c r="N141" s="47"/>
      <c r="O141" s="47"/>
    </row>
    <row r="142" spans="1:15" ht="126">
      <c r="A142" s="94" t="s">
        <v>865</v>
      </c>
      <c r="B142" s="103">
        <v>850</v>
      </c>
      <c r="C142" s="57" t="s">
        <v>532</v>
      </c>
      <c r="D142" s="57" t="s">
        <v>1008</v>
      </c>
      <c r="E142" s="118" t="s">
        <v>861</v>
      </c>
      <c r="F142" s="51" t="s">
        <v>784</v>
      </c>
      <c r="G142" s="47">
        <f>SUM(H142:I142)</f>
        <v>2675.7000000000003</v>
      </c>
      <c r="H142" s="47">
        <v>2541.9</v>
      </c>
      <c r="I142" s="47">
        <v>133.8</v>
      </c>
      <c r="J142" s="47">
        <f>SUM(K142:L142)</f>
        <v>0</v>
      </c>
      <c r="K142" s="47"/>
      <c r="L142" s="47"/>
      <c r="M142" s="47">
        <f>SUM(N142:O142)</f>
        <v>0</v>
      </c>
      <c r="N142" s="47"/>
      <c r="O142" s="47"/>
    </row>
    <row r="143" spans="1:15" ht="173.25">
      <c r="A143" s="94" t="s">
        <v>866</v>
      </c>
      <c r="B143" s="103">
        <v>850</v>
      </c>
      <c r="C143" s="57" t="s">
        <v>532</v>
      </c>
      <c r="D143" s="57" t="s">
        <v>1008</v>
      </c>
      <c r="E143" s="118" t="s">
        <v>862</v>
      </c>
      <c r="F143" s="51" t="s">
        <v>784</v>
      </c>
      <c r="G143" s="47">
        <f>SUM(H143:I143)</f>
        <v>6836.9</v>
      </c>
      <c r="H143" s="47">
        <v>6495</v>
      </c>
      <c r="I143" s="47">
        <v>341.9</v>
      </c>
      <c r="J143" s="47">
        <f>SUM(K143:L143)</f>
        <v>0</v>
      </c>
      <c r="K143" s="47"/>
      <c r="L143" s="47"/>
      <c r="M143" s="47">
        <f>SUM(N143:O143)</f>
        <v>0</v>
      </c>
      <c r="N143" s="47"/>
      <c r="O143" s="47"/>
    </row>
    <row r="144" spans="1:15" ht="110.25">
      <c r="A144" s="94" t="s">
        <v>513</v>
      </c>
      <c r="B144" s="103">
        <v>850</v>
      </c>
      <c r="C144" s="57" t="s">
        <v>532</v>
      </c>
      <c r="D144" s="57" t="s">
        <v>1008</v>
      </c>
      <c r="E144" s="93" t="s">
        <v>1009</v>
      </c>
      <c r="F144" s="51"/>
      <c r="G144" s="47">
        <f aca="true" t="shared" si="69" ref="G144:O146">G145</f>
        <v>1500</v>
      </c>
      <c r="H144" s="47">
        <f t="shared" si="69"/>
        <v>1050</v>
      </c>
      <c r="I144" s="47">
        <f t="shared" si="69"/>
        <v>450</v>
      </c>
      <c r="J144" s="47">
        <f t="shared" si="69"/>
        <v>0</v>
      </c>
      <c r="K144" s="47">
        <f t="shared" si="69"/>
        <v>0</v>
      </c>
      <c r="L144" s="47">
        <f t="shared" si="69"/>
        <v>0</v>
      </c>
      <c r="M144" s="47">
        <f t="shared" si="69"/>
        <v>0</v>
      </c>
      <c r="N144" s="47">
        <f t="shared" si="69"/>
        <v>0</v>
      </c>
      <c r="O144" s="47">
        <f t="shared" si="69"/>
        <v>0</v>
      </c>
    </row>
    <row r="145" spans="1:15" ht="157.5">
      <c r="A145" s="94" t="s">
        <v>436</v>
      </c>
      <c r="B145" s="103">
        <v>850</v>
      </c>
      <c r="C145" s="57" t="s">
        <v>532</v>
      </c>
      <c r="D145" s="57" t="s">
        <v>1008</v>
      </c>
      <c r="E145" s="117" t="s">
        <v>439</v>
      </c>
      <c r="F145" s="51"/>
      <c r="G145" s="47">
        <f t="shared" si="69"/>
        <v>1500</v>
      </c>
      <c r="H145" s="47">
        <f t="shared" si="69"/>
        <v>1050</v>
      </c>
      <c r="I145" s="47">
        <f t="shared" si="69"/>
        <v>450</v>
      </c>
      <c r="J145" s="47">
        <f t="shared" si="69"/>
        <v>0</v>
      </c>
      <c r="K145" s="47">
        <f t="shared" si="69"/>
        <v>0</v>
      </c>
      <c r="L145" s="47">
        <f t="shared" si="69"/>
        <v>0</v>
      </c>
      <c r="M145" s="47">
        <f t="shared" si="69"/>
        <v>0</v>
      </c>
      <c r="N145" s="47">
        <f t="shared" si="69"/>
        <v>0</v>
      </c>
      <c r="O145" s="47">
        <f t="shared" si="69"/>
        <v>0</v>
      </c>
    </row>
    <row r="146" spans="1:15" ht="94.5">
      <c r="A146" s="94" t="s">
        <v>437</v>
      </c>
      <c r="B146" s="103">
        <v>850</v>
      </c>
      <c r="C146" s="57" t="s">
        <v>532</v>
      </c>
      <c r="D146" s="57" t="s">
        <v>1008</v>
      </c>
      <c r="E146" s="117" t="s">
        <v>440</v>
      </c>
      <c r="F146" s="51"/>
      <c r="G146" s="47">
        <f t="shared" si="69"/>
        <v>1500</v>
      </c>
      <c r="H146" s="47">
        <f t="shared" si="69"/>
        <v>1050</v>
      </c>
      <c r="I146" s="47">
        <f t="shared" si="69"/>
        <v>450</v>
      </c>
      <c r="J146" s="47">
        <f t="shared" si="69"/>
        <v>0</v>
      </c>
      <c r="K146" s="47">
        <f t="shared" si="69"/>
        <v>0</v>
      </c>
      <c r="L146" s="47">
        <f t="shared" si="69"/>
        <v>0</v>
      </c>
      <c r="M146" s="47">
        <f t="shared" si="69"/>
        <v>0</v>
      </c>
      <c r="N146" s="47">
        <f t="shared" si="69"/>
        <v>0</v>
      </c>
      <c r="O146" s="47">
        <f t="shared" si="69"/>
        <v>0</v>
      </c>
    </row>
    <row r="147" spans="1:15" ht="78.75">
      <c r="A147" s="94" t="s">
        <v>438</v>
      </c>
      <c r="B147" s="103">
        <v>850</v>
      </c>
      <c r="C147" s="57" t="s">
        <v>532</v>
      </c>
      <c r="D147" s="57" t="s">
        <v>1008</v>
      </c>
      <c r="E147" s="118" t="s">
        <v>441</v>
      </c>
      <c r="F147" s="51" t="s">
        <v>200</v>
      </c>
      <c r="G147" s="47">
        <f>SUM(H147:I147)</f>
        <v>1500</v>
      </c>
      <c r="H147" s="47">
        <v>1050</v>
      </c>
      <c r="I147" s="47">
        <v>450</v>
      </c>
      <c r="J147" s="47">
        <f>SUM(K147:L147)</f>
        <v>0</v>
      </c>
      <c r="K147" s="47"/>
      <c r="L147" s="47"/>
      <c r="M147" s="47">
        <f>SUM(N147:O147)</f>
        <v>0</v>
      </c>
      <c r="N147" s="47"/>
      <c r="O147" s="47"/>
    </row>
    <row r="148" spans="1:15" ht="110.25">
      <c r="A148" s="55" t="s">
        <v>205</v>
      </c>
      <c r="B148" s="103">
        <v>850</v>
      </c>
      <c r="C148" s="57" t="s">
        <v>532</v>
      </c>
      <c r="D148" s="57" t="s">
        <v>1008</v>
      </c>
      <c r="E148" s="117">
        <v>12</v>
      </c>
      <c r="F148" s="51"/>
      <c r="G148" s="47">
        <f>SUM(G149)</f>
        <v>10048</v>
      </c>
      <c r="H148" s="47">
        <f aca="true" t="shared" si="70" ref="H148:O148">SUM(H149)</f>
        <v>10000</v>
      </c>
      <c r="I148" s="47">
        <f t="shared" si="70"/>
        <v>48</v>
      </c>
      <c r="J148" s="47">
        <f t="shared" si="70"/>
        <v>0</v>
      </c>
      <c r="K148" s="47">
        <f t="shared" si="70"/>
        <v>0</v>
      </c>
      <c r="L148" s="47">
        <f t="shared" si="70"/>
        <v>0</v>
      </c>
      <c r="M148" s="47">
        <f t="shared" si="70"/>
        <v>0</v>
      </c>
      <c r="N148" s="47">
        <f t="shared" si="70"/>
        <v>0</v>
      </c>
      <c r="O148" s="47">
        <f t="shared" si="70"/>
        <v>0</v>
      </c>
    </row>
    <row r="149" spans="1:15" ht="126">
      <c r="A149" s="55" t="s">
        <v>393</v>
      </c>
      <c r="B149" s="103">
        <v>850</v>
      </c>
      <c r="C149" s="57" t="s">
        <v>532</v>
      </c>
      <c r="D149" s="57" t="s">
        <v>1008</v>
      </c>
      <c r="E149" s="117" t="s">
        <v>391</v>
      </c>
      <c r="F149" s="51"/>
      <c r="G149" s="47">
        <f>G150</f>
        <v>10048</v>
      </c>
      <c r="H149" s="47">
        <f aca="true" t="shared" si="71" ref="H149:O149">H150</f>
        <v>10000</v>
      </c>
      <c r="I149" s="47">
        <f t="shared" si="71"/>
        <v>48</v>
      </c>
      <c r="J149" s="47">
        <f t="shared" si="71"/>
        <v>0</v>
      </c>
      <c r="K149" s="47">
        <f t="shared" si="71"/>
        <v>0</v>
      </c>
      <c r="L149" s="47">
        <f t="shared" si="71"/>
        <v>0</v>
      </c>
      <c r="M149" s="47">
        <f t="shared" si="71"/>
        <v>0</v>
      </c>
      <c r="N149" s="47">
        <f t="shared" si="71"/>
        <v>0</v>
      </c>
      <c r="O149" s="47">
        <f t="shared" si="71"/>
        <v>0</v>
      </c>
    </row>
    <row r="150" spans="1:15" ht="157.5">
      <c r="A150" s="55" t="s">
        <v>394</v>
      </c>
      <c r="B150" s="103">
        <v>850</v>
      </c>
      <c r="C150" s="57" t="s">
        <v>532</v>
      </c>
      <c r="D150" s="57" t="s">
        <v>1008</v>
      </c>
      <c r="E150" s="117" t="s">
        <v>392</v>
      </c>
      <c r="F150" s="51"/>
      <c r="G150" s="47">
        <f>SUM(G151:G152)</f>
        <v>10048</v>
      </c>
      <c r="H150" s="47">
        <f aca="true" t="shared" si="72" ref="H150:O150">SUM(H151:H152)</f>
        <v>10000</v>
      </c>
      <c r="I150" s="47">
        <f t="shared" si="72"/>
        <v>48</v>
      </c>
      <c r="J150" s="47">
        <f t="shared" si="72"/>
        <v>0</v>
      </c>
      <c r="K150" s="47">
        <f t="shared" si="72"/>
        <v>0</v>
      </c>
      <c r="L150" s="47">
        <f t="shared" si="72"/>
        <v>0</v>
      </c>
      <c r="M150" s="47">
        <f t="shared" si="72"/>
        <v>0</v>
      </c>
      <c r="N150" s="47">
        <f t="shared" si="72"/>
        <v>0</v>
      </c>
      <c r="O150" s="47">
        <f t="shared" si="72"/>
        <v>0</v>
      </c>
    </row>
    <row r="151" spans="1:15" ht="157.5">
      <c r="A151" s="55" t="s">
        <v>970</v>
      </c>
      <c r="B151" s="103">
        <v>850</v>
      </c>
      <c r="C151" s="57" t="s">
        <v>532</v>
      </c>
      <c r="D151" s="57" t="s">
        <v>1008</v>
      </c>
      <c r="E151" s="118" t="s">
        <v>868</v>
      </c>
      <c r="F151" s="51" t="s">
        <v>495</v>
      </c>
      <c r="G151" s="47">
        <f>SUM(H151:I151)</f>
        <v>48</v>
      </c>
      <c r="H151" s="47"/>
      <c r="I151" s="47">
        <v>48</v>
      </c>
      <c r="J151" s="47">
        <f>SUM(K151:L151)</f>
        <v>0</v>
      </c>
      <c r="K151" s="47"/>
      <c r="L151" s="47"/>
      <c r="M151" s="47">
        <f>SUM(N151:O151)</f>
        <v>0</v>
      </c>
      <c r="N151" s="47"/>
      <c r="O151" s="47"/>
    </row>
    <row r="152" spans="1:15" ht="141.75">
      <c r="A152" s="55" t="s">
        <v>395</v>
      </c>
      <c r="B152" s="103">
        <v>850</v>
      </c>
      <c r="C152" s="57" t="s">
        <v>532</v>
      </c>
      <c r="D152" s="57" t="s">
        <v>1008</v>
      </c>
      <c r="E152" s="111" t="s">
        <v>390</v>
      </c>
      <c r="F152" s="51" t="s">
        <v>139</v>
      </c>
      <c r="G152" s="47">
        <f>SUM(H152:I152)</f>
        <v>10000</v>
      </c>
      <c r="H152" s="47">
        <v>10000</v>
      </c>
      <c r="I152" s="47"/>
      <c r="J152" s="47">
        <f>SUM(K152:L152)</f>
        <v>0</v>
      </c>
      <c r="K152" s="47"/>
      <c r="L152" s="47"/>
      <c r="M152" s="47">
        <f>SUM(N152:O152)</f>
        <v>0</v>
      </c>
      <c r="N152" s="47"/>
      <c r="O152" s="47"/>
    </row>
    <row r="153" spans="1:15" ht="157.5">
      <c r="A153" s="55" t="s">
        <v>944</v>
      </c>
      <c r="B153" s="103">
        <v>850</v>
      </c>
      <c r="C153" s="57" t="s">
        <v>532</v>
      </c>
      <c r="D153" s="57" t="s">
        <v>1008</v>
      </c>
      <c r="E153" s="117">
        <v>13</v>
      </c>
      <c r="F153" s="51"/>
      <c r="G153" s="47">
        <f>G154</f>
        <v>600</v>
      </c>
      <c r="H153" s="47">
        <f aca="true" t="shared" si="73" ref="H153:O155">H154</f>
        <v>600</v>
      </c>
      <c r="I153" s="47">
        <f t="shared" si="73"/>
        <v>0</v>
      </c>
      <c r="J153" s="47">
        <f t="shared" si="73"/>
        <v>0</v>
      </c>
      <c r="K153" s="47">
        <f t="shared" si="73"/>
        <v>0</v>
      </c>
      <c r="L153" s="47">
        <f t="shared" si="73"/>
        <v>0</v>
      </c>
      <c r="M153" s="47">
        <f t="shared" si="73"/>
        <v>0</v>
      </c>
      <c r="N153" s="47">
        <f t="shared" si="73"/>
        <v>0</v>
      </c>
      <c r="O153" s="47">
        <f t="shared" si="73"/>
        <v>0</v>
      </c>
    </row>
    <row r="154" spans="1:15" ht="47.25">
      <c r="A154" s="55" t="s">
        <v>945</v>
      </c>
      <c r="B154" s="103">
        <v>850</v>
      </c>
      <c r="C154" s="57" t="s">
        <v>532</v>
      </c>
      <c r="D154" s="57" t="s">
        <v>1008</v>
      </c>
      <c r="E154" s="117" t="s">
        <v>941</v>
      </c>
      <c r="F154" s="51"/>
      <c r="G154" s="47">
        <f>G155</f>
        <v>600</v>
      </c>
      <c r="H154" s="47">
        <f t="shared" si="73"/>
        <v>600</v>
      </c>
      <c r="I154" s="47">
        <f t="shared" si="73"/>
        <v>0</v>
      </c>
      <c r="J154" s="47">
        <f t="shared" si="73"/>
        <v>0</v>
      </c>
      <c r="K154" s="47">
        <f t="shared" si="73"/>
        <v>0</v>
      </c>
      <c r="L154" s="47">
        <f t="shared" si="73"/>
        <v>0</v>
      </c>
      <c r="M154" s="47">
        <f t="shared" si="73"/>
        <v>0</v>
      </c>
      <c r="N154" s="47">
        <f t="shared" si="73"/>
        <v>0</v>
      </c>
      <c r="O154" s="47">
        <f t="shared" si="73"/>
        <v>0</v>
      </c>
    </row>
    <row r="155" spans="1:15" ht="126">
      <c r="A155" s="55" t="s">
        <v>946</v>
      </c>
      <c r="B155" s="103">
        <v>850</v>
      </c>
      <c r="C155" s="57" t="s">
        <v>532</v>
      </c>
      <c r="D155" s="57" t="s">
        <v>1008</v>
      </c>
      <c r="E155" s="117" t="s">
        <v>942</v>
      </c>
      <c r="F155" s="51"/>
      <c r="G155" s="47">
        <f>G156</f>
        <v>600</v>
      </c>
      <c r="H155" s="47">
        <f t="shared" si="73"/>
        <v>600</v>
      </c>
      <c r="I155" s="47">
        <f t="shared" si="73"/>
        <v>0</v>
      </c>
      <c r="J155" s="47">
        <f t="shared" si="73"/>
        <v>0</v>
      </c>
      <c r="K155" s="47">
        <f t="shared" si="73"/>
        <v>0</v>
      </c>
      <c r="L155" s="47">
        <f t="shared" si="73"/>
        <v>0</v>
      </c>
      <c r="M155" s="47">
        <f t="shared" si="73"/>
        <v>0</v>
      </c>
      <c r="N155" s="47">
        <f t="shared" si="73"/>
        <v>0</v>
      </c>
      <c r="O155" s="47">
        <f t="shared" si="73"/>
        <v>0</v>
      </c>
    </row>
    <row r="156" spans="1:15" ht="141.75">
      <c r="A156" s="55" t="s">
        <v>947</v>
      </c>
      <c r="B156" s="103">
        <v>850</v>
      </c>
      <c r="C156" s="57" t="s">
        <v>532</v>
      </c>
      <c r="D156" s="57" t="s">
        <v>1008</v>
      </c>
      <c r="E156" s="111" t="s">
        <v>943</v>
      </c>
      <c r="F156" s="51" t="s">
        <v>200</v>
      </c>
      <c r="G156" s="47">
        <f>SUM(H156:I156)</f>
        <v>600</v>
      </c>
      <c r="H156" s="47">
        <v>600</v>
      </c>
      <c r="I156" s="47"/>
      <c r="J156" s="47">
        <f>SUM(K156:L156)</f>
        <v>0</v>
      </c>
      <c r="K156" s="47"/>
      <c r="L156" s="47"/>
      <c r="M156" s="47">
        <f>SUM(N156:O156)</f>
        <v>0</v>
      </c>
      <c r="N156" s="47"/>
      <c r="O156" s="47"/>
    </row>
    <row r="157" spans="1:15" ht="47.25">
      <c r="A157" s="90" t="s">
        <v>623</v>
      </c>
      <c r="B157" s="103">
        <v>850</v>
      </c>
      <c r="C157" s="57" t="s">
        <v>532</v>
      </c>
      <c r="D157" s="57" t="s">
        <v>1008</v>
      </c>
      <c r="E157" s="58" t="s">
        <v>150</v>
      </c>
      <c r="F157" s="51"/>
      <c r="G157" s="47">
        <f>G158</f>
        <v>21852.3</v>
      </c>
      <c r="H157" s="47">
        <f aca="true" t="shared" si="74" ref="H157:O157">H158</f>
        <v>21852.3</v>
      </c>
      <c r="I157" s="47">
        <f t="shared" si="74"/>
        <v>0</v>
      </c>
      <c r="J157" s="47">
        <f t="shared" si="74"/>
        <v>0</v>
      </c>
      <c r="K157" s="47">
        <f t="shared" si="74"/>
        <v>0</v>
      </c>
      <c r="L157" s="47">
        <f t="shared" si="74"/>
        <v>0</v>
      </c>
      <c r="M157" s="47">
        <f t="shared" si="74"/>
        <v>0</v>
      </c>
      <c r="N157" s="47">
        <f t="shared" si="74"/>
        <v>0</v>
      </c>
      <c r="O157" s="47">
        <f t="shared" si="74"/>
        <v>0</v>
      </c>
    </row>
    <row r="158" spans="1:15" ht="31.5">
      <c r="A158" s="90" t="s">
        <v>152</v>
      </c>
      <c r="B158" s="103">
        <v>850</v>
      </c>
      <c r="C158" s="57" t="s">
        <v>532</v>
      </c>
      <c r="D158" s="57" t="s">
        <v>1008</v>
      </c>
      <c r="E158" s="58" t="s">
        <v>151</v>
      </c>
      <c r="F158" s="51"/>
      <c r="G158" s="47">
        <f aca="true" t="shared" si="75" ref="G158:O158">SUM(G159:G160)</f>
        <v>21852.3</v>
      </c>
      <c r="H158" s="47">
        <f t="shared" si="75"/>
        <v>21852.3</v>
      </c>
      <c r="I158" s="47">
        <f t="shared" si="75"/>
        <v>0</v>
      </c>
      <c r="J158" s="47">
        <f t="shared" si="75"/>
        <v>0</v>
      </c>
      <c r="K158" s="47">
        <f t="shared" si="75"/>
        <v>0</v>
      </c>
      <c r="L158" s="47">
        <f t="shared" si="75"/>
        <v>0</v>
      </c>
      <c r="M158" s="47">
        <f t="shared" si="75"/>
        <v>0</v>
      </c>
      <c r="N158" s="47">
        <f t="shared" si="75"/>
        <v>0</v>
      </c>
      <c r="O158" s="47">
        <f t="shared" si="75"/>
        <v>0</v>
      </c>
    </row>
    <row r="159" spans="1:15" ht="63.75" customHeight="1">
      <c r="A159" s="55" t="s">
        <v>443</v>
      </c>
      <c r="B159" s="103">
        <v>850</v>
      </c>
      <c r="C159" s="57" t="s">
        <v>532</v>
      </c>
      <c r="D159" s="57" t="s">
        <v>1008</v>
      </c>
      <c r="E159" s="111" t="s">
        <v>757</v>
      </c>
      <c r="F159" s="51" t="s">
        <v>200</v>
      </c>
      <c r="G159" s="47">
        <f>SUM(H159:I159)</f>
        <v>2945.7</v>
      </c>
      <c r="H159" s="47">
        <v>2945.7</v>
      </c>
      <c r="I159" s="47"/>
      <c r="J159" s="47">
        <f>SUM(K159:L159)</f>
        <v>0</v>
      </c>
      <c r="K159" s="47"/>
      <c r="L159" s="47"/>
      <c r="M159" s="47">
        <f>SUM(N159:O159)</f>
        <v>0</v>
      </c>
      <c r="N159" s="47"/>
      <c r="O159" s="47"/>
    </row>
    <row r="160" spans="1:15" ht="94.5">
      <c r="A160" s="55" t="s">
        <v>444</v>
      </c>
      <c r="B160" s="103">
        <v>850</v>
      </c>
      <c r="C160" s="57" t="s">
        <v>532</v>
      </c>
      <c r="D160" s="57" t="s">
        <v>1008</v>
      </c>
      <c r="E160" s="111" t="s">
        <v>756</v>
      </c>
      <c r="F160" s="51" t="s">
        <v>200</v>
      </c>
      <c r="G160" s="47">
        <f>SUM(H160:I160)</f>
        <v>18906.6</v>
      </c>
      <c r="H160" s="47">
        <f>19251.3-344.7</f>
        <v>18906.6</v>
      </c>
      <c r="I160" s="47"/>
      <c r="J160" s="47">
        <f>SUM(K160:L160)</f>
        <v>0</v>
      </c>
      <c r="K160" s="47"/>
      <c r="L160" s="47"/>
      <c r="M160" s="47">
        <f>SUM(N160:O160)</f>
        <v>0</v>
      </c>
      <c r="N160" s="47"/>
      <c r="O160" s="47"/>
    </row>
    <row r="161" spans="1:15" s="99" customFormat="1" ht="31.5">
      <c r="A161" s="100" t="s">
        <v>154</v>
      </c>
      <c r="B161" s="119">
        <v>850</v>
      </c>
      <c r="C161" s="50" t="s">
        <v>1011</v>
      </c>
      <c r="D161" s="50"/>
      <c r="E161" s="120"/>
      <c r="F161" s="89"/>
      <c r="G161" s="88">
        <f>SUM(G162)</f>
        <v>571</v>
      </c>
      <c r="H161" s="88">
        <f aca="true" t="shared" si="76" ref="H161:O161">SUM(H162)</f>
        <v>571</v>
      </c>
      <c r="I161" s="88">
        <f t="shared" si="76"/>
        <v>0</v>
      </c>
      <c r="J161" s="88">
        <f t="shared" si="76"/>
        <v>592</v>
      </c>
      <c r="K161" s="88">
        <f t="shared" si="76"/>
        <v>592</v>
      </c>
      <c r="L161" s="88">
        <f t="shared" si="76"/>
        <v>0</v>
      </c>
      <c r="M161" s="88">
        <f t="shared" si="76"/>
        <v>614</v>
      </c>
      <c r="N161" s="88">
        <f t="shared" si="76"/>
        <v>614</v>
      </c>
      <c r="O161" s="88">
        <f t="shared" si="76"/>
        <v>0</v>
      </c>
    </row>
    <row r="162" spans="1:15" s="99" customFormat="1" ht="47.25">
      <c r="A162" s="100" t="s">
        <v>699</v>
      </c>
      <c r="B162" s="119">
        <v>850</v>
      </c>
      <c r="C162" s="50" t="s">
        <v>1011</v>
      </c>
      <c r="D162" s="50" t="s">
        <v>532</v>
      </c>
      <c r="E162" s="120"/>
      <c r="F162" s="89"/>
      <c r="G162" s="88">
        <f>SUM(G163+G168)</f>
        <v>571</v>
      </c>
      <c r="H162" s="88">
        <f>SUM(H163+H168)</f>
        <v>571</v>
      </c>
      <c r="I162" s="88">
        <f>SUM(I163+I168)</f>
        <v>0</v>
      </c>
      <c r="J162" s="88">
        <f aca="true" t="shared" si="77" ref="J162:O162">SUM(J163,)</f>
        <v>592</v>
      </c>
      <c r="K162" s="88">
        <f t="shared" si="77"/>
        <v>592</v>
      </c>
      <c r="L162" s="88">
        <f t="shared" si="77"/>
        <v>0</v>
      </c>
      <c r="M162" s="88">
        <f t="shared" si="77"/>
        <v>614</v>
      </c>
      <c r="N162" s="88">
        <f t="shared" si="77"/>
        <v>614</v>
      </c>
      <c r="O162" s="88">
        <f t="shared" si="77"/>
        <v>0</v>
      </c>
    </row>
    <row r="163" spans="1:15" ht="141" customHeight="1">
      <c r="A163" s="55" t="s">
        <v>604</v>
      </c>
      <c r="B163" s="56" t="s">
        <v>491</v>
      </c>
      <c r="C163" s="57" t="s">
        <v>1011</v>
      </c>
      <c r="D163" s="57" t="s">
        <v>532</v>
      </c>
      <c r="E163" s="93" t="s">
        <v>526</v>
      </c>
      <c r="F163" s="51"/>
      <c r="G163" s="47">
        <f aca="true" t="shared" si="78" ref="G163:O164">G164</f>
        <v>571</v>
      </c>
      <c r="H163" s="47">
        <f t="shared" si="78"/>
        <v>571</v>
      </c>
      <c r="I163" s="47">
        <f t="shared" si="78"/>
        <v>0</v>
      </c>
      <c r="J163" s="47">
        <f t="shared" si="78"/>
        <v>592</v>
      </c>
      <c r="K163" s="47">
        <f t="shared" si="78"/>
        <v>592</v>
      </c>
      <c r="L163" s="47">
        <f t="shared" si="78"/>
        <v>0</v>
      </c>
      <c r="M163" s="47">
        <f t="shared" si="78"/>
        <v>614</v>
      </c>
      <c r="N163" s="47">
        <f t="shared" si="78"/>
        <v>614</v>
      </c>
      <c r="O163" s="47">
        <f t="shared" si="78"/>
        <v>0</v>
      </c>
    </row>
    <row r="164" spans="1:15" ht="237.75" customHeight="1">
      <c r="A164" s="94" t="s">
        <v>206</v>
      </c>
      <c r="B164" s="56" t="s">
        <v>491</v>
      </c>
      <c r="C164" s="57" t="s">
        <v>1011</v>
      </c>
      <c r="D164" s="57" t="s">
        <v>532</v>
      </c>
      <c r="E164" s="93" t="s">
        <v>166</v>
      </c>
      <c r="F164" s="51"/>
      <c r="G164" s="47">
        <f t="shared" si="78"/>
        <v>571</v>
      </c>
      <c r="H164" s="47">
        <f t="shared" si="78"/>
        <v>571</v>
      </c>
      <c r="I164" s="47">
        <f t="shared" si="78"/>
        <v>0</v>
      </c>
      <c r="J164" s="47">
        <f t="shared" si="78"/>
        <v>592</v>
      </c>
      <c r="K164" s="47">
        <f t="shared" si="78"/>
        <v>592</v>
      </c>
      <c r="L164" s="47">
        <f t="shared" si="78"/>
        <v>0</v>
      </c>
      <c r="M164" s="47">
        <f t="shared" si="78"/>
        <v>614</v>
      </c>
      <c r="N164" s="47">
        <f t="shared" si="78"/>
        <v>614</v>
      </c>
      <c r="O164" s="47">
        <f t="shared" si="78"/>
        <v>0</v>
      </c>
    </row>
    <row r="165" spans="1:15" ht="94.5">
      <c r="A165" s="94" t="s">
        <v>524</v>
      </c>
      <c r="B165" s="56" t="s">
        <v>491</v>
      </c>
      <c r="C165" s="57" t="s">
        <v>1011</v>
      </c>
      <c r="D165" s="57" t="s">
        <v>532</v>
      </c>
      <c r="E165" s="93" t="s">
        <v>525</v>
      </c>
      <c r="F165" s="51"/>
      <c r="G165" s="47">
        <f>SUM(G166:G167)</f>
        <v>571</v>
      </c>
      <c r="H165" s="47">
        <f aca="true" t="shared" si="79" ref="H165:O165">SUM(H166:H167)</f>
        <v>571</v>
      </c>
      <c r="I165" s="47">
        <f t="shared" si="79"/>
        <v>0</v>
      </c>
      <c r="J165" s="47">
        <f t="shared" si="79"/>
        <v>592</v>
      </c>
      <c r="K165" s="47">
        <f t="shared" si="79"/>
        <v>592</v>
      </c>
      <c r="L165" s="47">
        <f t="shared" si="79"/>
        <v>0</v>
      </c>
      <c r="M165" s="47">
        <f t="shared" si="79"/>
        <v>614</v>
      </c>
      <c r="N165" s="47">
        <f t="shared" si="79"/>
        <v>614</v>
      </c>
      <c r="O165" s="47">
        <f t="shared" si="79"/>
        <v>0</v>
      </c>
    </row>
    <row r="166" spans="1:15" ht="252">
      <c r="A166" s="96" t="s">
        <v>727</v>
      </c>
      <c r="B166" s="56" t="s">
        <v>491</v>
      </c>
      <c r="C166" s="57" t="s">
        <v>1011</v>
      </c>
      <c r="D166" s="57" t="s">
        <v>532</v>
      </c>
      <c r="E166" s="95" t="s">
        <v>306</v>
      </c>
      <c r="F166" s="51" t="s">
        <v>493</v>
      </c>
      <c r="G166" s="47">
        <f>SUM(H166:I166)</f>
        <v>521</v>
      </c>
      <c r="H166" s="97">
        <v>521</v>
      </c>
      <c r="I166" s="97"/>
      <c r="J166" s="47">
        <f>SUM(K166:L166)</f>
        <v>592</v>
      </c>
      <c r="K166" s="97">
        <v>592</v>
      </c>
      <c r="L166" s="97"/>
      <c r="M166" s="47">
        <f>SUM(N166:O166)</f>
        <v>614</v>
      </c>
      <c r="N166" s="97">
        <v>614</v>
      </c>
      <c r="O166" s="97"/>
    </row>
    <row r="167" spans="1:15" ht="126">
      <c r="A167" s="96" t="s">
        <v>182</v>
      </c>
      <c r="B167" s="56" t="s">
        <v>491</v>
      </c>
      <c r="C167" s="57" t="s">
        <v>1011</v>
      </c>
      <c r="D167" s="57" t="s">
        <v>532</v>
      </c>
      <c r="E167" s="95" t="s">
        <v>306</v>
      </c>
      <c r="F167" s="51" t="s">
        <v>495</v>
      </c>
      <c r="G167" s="47">
        <f>SUM(H167:I167)</f>
        <v>50</v>
      </c>
      <c r="H167" s="97">
        <v>50</v>
      </c>
      <c r="I167" s="97"/>
      <c r="J167" s="47">
        <f>SUM(K167:L167)</f>
        <v>0</v>
      </c>
      <c r="K167" s="97"/>
      <c r="L167" s="97"/>
      <c r="M167" s="47">
        <f>SUM(N167:O167)</f>
        <v>0</v>
      </c>
      <c r="N167" s="97"/>
      <c r="O167" s="97"/>
    </row>
    <row r="168" spans="1:15" ht="110.25">
      <c r="A168" s="98" t="s">
        <v>513</v>
      </c>
      <c r="B168" s="56" t="s">
        <v>491</v>
      </c>
      <c r="C168" s="51" t="s">
        <v>1011</v>
      </c>
      <c r="D168" s="51" t="s">
        <v>532</v>
      </c>
      <c r="E168" s="93" t="s">
        <v>854</v>
      </c>
      <c r="F168" s="51"/>
      <c r="G168" s="47">
        <f aca="true" t="shared" si="80" ref="G168:I170">G169</f>
        <v>0</v>
      </c>
      <c r="H168" s="97">
        <f t="shared" si="80"/>
        <v>0</v>
      </c>
      <c r="I168" s="97">
        <f t="shared" si="80"/>
        <v>0</v>
      </c>
      <c r="J168" s="47"/>
      <c r="K168" s="97"/>
      <c r="L168" s="97"/>
      <c r="M168" s="47"/>
      <c r="N168" s="97"/>
      <c r="O168" s="97"/>
    </row>
    <row r="169" spans="1:15" ht="173.25">
      <c r="A169" s="98" t="s">
        <v>450</v>
      </c>
      <c r="B169" s="56" t="s">
        <v>491</v>
      </c>
      <c r="C169" s="51" t="s">
        <v>1011</v>
      </c>
      <c r="D169" s="51" t="s">
        <v>532</v>
      </c>
      <c r="E169" s="93" t="s">
        <v>643</v>
      </c>
      <c r="F169" s="51"/>
      <c r="G169" s="47">
        <f t="shared" si="80"/>
        <v>0</v>
      </c>
      <c r="H169" s="97">
        <f t="shared" si="80"/>
        <v>0</v>
      </c>
      <c r="I169" s="97">
        <f t="shared" si="80"/>
        <v>0</v>
      </c>
      <c r="J169" s="47"/>
      <c r="K169" s="97"/>
      <c r="L169" s="97"/>
      <c r="M169" s="47"/>
      <c r="N169" s="97"/>
      <c r="O169" s="97"/>
    </row>
    <row r="170" spans="1:15" ht="94.5">
      <c r="A170" s="98" t="s">
        <v>451</v>
      </c>
      <c r="B170" s="56" t="s">
        <v>491</v>
      </c>
      <c r="C170" s="51" t="s">
        <v>1011</v>
      </c>
      <c r="D170" s="51" t="s">
        <v>532</v>
      </c>
      <c r="E170" s="93" t="s">
        <v>644</v>
      </c>
      <c r="F170" s="51"/>
      <c r="G170" s="47">
        <f t="shared" si="80"/>
        <v>0</v>
      </c>
      <c r="H170" s="97">
        <f t="shared" si="80"/>
        <v>0</v>
      </c>
      <c r="I170" s="97">
        <f t="shared" si="80"/>
        <v>0</v>
      </c>
      <c r="J170" s="47"/>
      <c r="K170" s="97"/>
      <c r="L170" s="97"/>
      <c r="M170" s="47"/>
      <c r="N170" s="97"/>
      <c r="O170" s="97"/>
    </row>
    <row r="171" spans="1:15" ht="126">
      <c r="A171" s="98" t="s">
        <v>425</v>
      </c>
      <c r="B171" s="56" t="s">
        <v>491</v>
      </c>
      <c r="C171" s="51" t="s">
        <v>1011</v>
      </c>
      <c r="D171" s="51" t="s">
        <v>532</v>
      </c>
      <c r="E171" s="95" t="s">
        <v>423</v>
      </c>
      <c r="F171" s="51" t="s">
        <v>495</v>
      </c>
      <c r="G171" s="47">
        <f>H171+I171</f>
        <v>0</v>
      </c>
      <c r="H171" s="97">
        <v>0</v>
      </c>
      <c r="I171" s="97"/>
      <c r="J171" s="47">
        <f>K171+L171</f>
        <v>0</v>
      </c>
      <c r="K171" s="97"/>
      <c r="L171" s="97"/>
      <c r="M171" s="47">
        <f>N171+O171</f>
        <v>0</v>
      </c>
      <c r="N171" s="97"/>
      <c r="O171" s="97"/>
    </row>
    <row r="172" spans="1:15" ht="15.75">
      <c r="A172" s="48" t="s">
        <v>783</v>
      </c>
      <c r="B172" s="49" t="s">
        <v>491</v>
      </c>
      <c r="C172" s="50" t="s">
        <v>647</v>
      </c>
      <c r="D172" s="51"/>
      <c r="E172" s="51"/>
      <c r="F172" s="52"/>
      <c r="G172" s="53">
        <f>SUM(G173,G175,G177,)</f>
        <v>8148.6</v>
      </c>
      <c r="H172" s="53">
        <f aca="true" t="shared" si="81" ref="H172:O172">SUM(H173,H175,H177,)</f>
        <v>0</v>
      </c>
      <c r="I172" s="53">
        <f t="shared" si="81"/>
        <v>8148.6</v>
      </c>
      <c r="J172" s="53">
        <f t="shared" si="81"/>
        <v>1706</v>
      </c>
      <c r="K172" s="53">
        <f t="shared" si="81"/>
        <v>0</v>
      </c>
      <c r="L172" s="53">
        <f t="shared" si="81"/>
        <v>1706</v>
      </c>
      <c r="M172" s="53">
        <f t="shared" si="81"/>
        <v>1774</v>
      </c>
      <c r="N172" s="53">
        <f t="shared" si="81"/>
        <v>0</v>
      </c>
      <c r="O172" s="53">
        <f t="shared" si="81"/>
        <v>1774</v>
      </c>
    </row>
    <row r="173" spans="1:15" ht="31.5">
      <c r="A173" s="48" t="s">
        <v>281</v>
      </c>
      <c r="B173" s="49" t="s">
        <v>491</v>
      </c>
      <c r="C173" s="50" t="s">
        <v>647</v>
      </c>
      <c r="D173" s="50" t="s">
        <v>527</v>
      </c>
      <c r="E173" s="51"/>
      <c r="F173" s="52"/>
      <c r="G173" s="53">
        <f>G174</f>
        <v>751.4</v>
      </c>
      <c r="H173" s="53">
        <f aca="true" t="shared" si="82" ref="H173:O173">H174</f>
        <v>0</v>
      </c>
      <c r="I173" s="53">
        <f t="shared" si="82"/>
        <v>751.4</v>
      </c>
      <c r="J173" s="53">
        <f t="shared" si="82"/>
        <v>0</v>
      </c>
      <c r="K173" s="53">
        <f t="shared" si="82"/>
        <v>0</v>
      </c>
      <c r="L173" s="53">
        <f t="shared" si="82"/>
        <v>0</v>
      </c>
      <c r="M173" s="53">
        <f t="shared" si="82"/>
        <v>0</v>
      </c>
      <c r="N173" s="53">
        <f t="shared" si="82"/>
        <v>0</v>
      </c>
      <c r="O173" s="53">
        <f t="shared" si="82"/>
        <v>0</v>
      </c>
    </row>
    <row r="174" spans="1:15" ht="94.5">
      <c r="A174" s="98" t="s">
        <v>523</v>
      </c>
      <c r="B174" s="56" t="s">
        <v>491</v>
      </c>
      <c r="C174" s="57" t="s">
        <v>647</v>
      </c>
      <c r="D174" s="57" t="s">
        <v>527</v>
      </c>
      <c r="E174" s="95" t="s">
        <v>377</v>
      </c>
      <c r="F174" s="52" t="s">
        <v>495</v>
      </c>
      <c r="G174" s="59">
        <f>SUM(H174:I174)</f>
        <v>751.4</v>
      </c>
      <c r="H174" s="59"/>
      <c r="I174" s="59">
        <v>751.4</v>
      </c>
      <c r="J174" s="59">
        <f>SUM(K174:L174)</f>
        <v>0</v>
      </c>
      <c r="K174" s="59"/>
      <c r="L174" s="59"/>
      <c r="M174" s="59">
        <f>SUM(N174:O174)</f>
        <v>0</v>
      </c>
      <c r="N174" s="59"/>
      <c r="O174" s="59"/>
    </row>
    <row r="175" spans="1:15" s="99" customFormat="1" ht="15.75">
      <c r="A175" s="48" t="s">
        <v>282</v>
      </c>
      <c r="B175" s="49" t="s">
        <v>491</v>
      </c>
      <c r="C175" s="50" t="s">
        <v>647</v>
      </c>
      <c r="D175" s="50" t="s">
        <v>533</v>
      </c>
      <c r="E175" s="110" t="s">
        <v>378</v>
      </c>
      <c r="F175" s="121"/>
      <c r="G175" s="53">
        <f>G176</f>
        <v>1826.6</v>
      </c>
      <c r="H175" s="53">
        <f aca="true" t="shared" si="83" ref="H175:O175">H176</f>
        <v>0</v>
      </c>
      <c r="I175" s="53">
        <f t="shared" si="83"/>
        <v>1826.6</v>
      </c>
      <c r="J175" s="53">
        <f t="shared" si="83"/>
        <v>0</v>
      </c>
      <c r="K175" s="53">
        <f t="shared" si="83"/>
        <v>0</v>
      </c>
      <c r="L175" s="53">
        <f t="shared" si="83"/>
        <v>0</v>
      </c>
      <c r="M175" s="53">
        <f t="shared" si="83"/>
        <v>0</v>
      </c>
      <c r="N175" s="53">
        <f t="shared" si="83"/>
        <v>0</v>
      </c>
      <c r="O175" s="53">
        <f t="shared" si="83"/>
        <v>0</v>
      </c>
    </row>
    <row r="176" spans="1:15" ht="94.5">
      <c r="A176" s="98" t="s">
        <v>523</v>
      </c>
      <c r="B176" s="56" t="s">
        <v>491</v>
      </c>
      <c r="C176" s="57" t="s">
        <v>647</v>
      </c>
      <c r="D176" s="57" t="s">
        <v>533</v>
      </c>
      <c r="E176" s="95" t="s">
        <v>378</v>
      </c>
      <c r="F176" s="52" t="s">
        <v>495</v>
      </c>
      <c r="G176" s="59">
        <f>SUM(H176:I176)</f>
        <v>1826.6</v>
      </c>
      <c r="H176" s="59"/>
      <c r="I176" s="59">
        <v>1826.6</v>
      </c>
      <c r="J176" s="59">
        <f>SUM(K176:L176)</f>
        <v>0</v>
      </c>
      <c r="K176" s="59"/>
      <c r="L176" s="59"/>
      <c r="M176" s="59">
        <f>SUM(N176:O176)</f>
        <v>0</v>
      </c>
      <c r="N176" s="59"/>
      <c r="O176" s="59"/>
    </row>
    <row r="177" spans="1:15" ht="15.75">
      <c r="A177" s="48" t="s">
        <v>486</v>
      </c>
      <c r="B177" s="49" t="s">
        <v>491</v>
      </c>
      <c r="C177" s="50" t="s">
        <v>647</v>
      </c>
      <c r="D177" s="50" t="s">
        <v>647</v>
      </c>
      <c r="E177" s="51"/>
      <c r="F177" s="52"/>
      <c r="G177" s="53">
        <f aca="true" t="shared" si="84" ref="G177:O177">G178</f>
        <v>5570.6</v>
      </c>
      <c r="H177" s="53">
        <f t="shared" si="84"/>
        <v>0</v>
      </c>
      <c r="I177" s="53">
        <f t="shared" si="84"/>
        <v>5570.6</v>
      </c>
      <c r="J177" s="53">
        <f t="shared" si="84"/>
        <v>1706</v>
      </c>
      <c r="K177" s="53">
        <f t="shared" si="84"/>
        <v>0</v>
      </c>
      <c r="L177" s="53">
        <f t="shared" si="84"/>
        <v>1706</v>
      </c>
      <c r="M177" s="53">
        <f t="shared" si="84"/>
        <v>1774</v>
      </c>
      <c r="N177" s="53">
        <f t="shared" si="84"/>
        <v>0</v>
      </c>
      <c r="O177" s="53">
        <f t="shared" si="84"/>
        <v>1774</v>
      </c>
    </row>
    <row r="178" spans="1:15" ht="110.25">
      <c r="A178" s="55" t="s">
        <v>209</v>
      </c>
      <c r="B178" s="56" t="s">
        <v>491</v>
      </c>
      <c r="C178" s="57" t="s">
        <v>647</v>
      </c>
      <c r="D178" s="57" t="s">
        <v>647</v>
      </c>
      <c r="E178" s="58" t="s">
        <v>196</v>
      </c>
      <c r="F178" s="52"/>
      <c r="G178" s="59">
        <f>SUM(G179,G185,G190)</f>
        <v>5570.6</v>
      </c>
      <c r="H178" s="59">
        <f aca="true" t="shared" si="85" ref="H178:O178">SUM(H179,H185,H190)</f>
        <v>0</v>
      </c>
      <c r="I178" s="59">
        <f t="shared" si="85"/>
        <v>5570.6</v>
      </c>
      <c r="J178" s="59">
        <f t="shared" si="85"/>
        <v>1706</v>
      </c>
      <c r="K178" s="59">
        <f t="shared" si="85"/>
        <v>0</v>
      </c>
      <c r="L178" s="59">
        <f t="shared" si="85"/>
        <v>1706</v>
      </c>
      <c r="M178" s="59">
        <f t="shared" si="85"/>
        <v>1774</v>
      </c>
      <c r="N178" s="59">
        <f t="shared" si="85"/>
        <v>0</v>
      </c>
      <c r="O178" s="59">
        <f t="shared" si="85"/>
        <v>1774</v>
      </c>
    </row>
    <row r="179" spans="1:15" ht="157.5">
      <c r="A179" s="55" t="s">
        <v>210</v>
      </c>
      <c r="B179" s="56" t="s">
        <v>491</v>
      </c>
      <c r="C179" s="57" t="s">
        <v>647</v>
      </c>
      <c r="D179" s="57" t="s">
        <v>647</v>
      </c>
      <c r="E179" s="58" t="s">
        <v>724</v>
      </c>
      <c r="F179" s="51"/>
      <c r="G179" s="47">
        <f>SUM(G180,)</f>
        <v>5502.6</v>
      </c>
      <c r="H179" s="47">
        <f aca="true" t="shared" si="86" ref="H179:O179">SUM(H180,)</f>
        <v>0</v>
      </c>
      <c r="I179" s="47">
        <f t="shared" si="86"/>
        <v>5502.6</v>
      </c>
      <c r="J179" s="47">
        <f t="shared" si="86"/>
        <v>1706</v>
      </c>
      <c r="K179" s="47">
        <f t="shared" si="86"/>
        <v>0</v>
      </c>
      <c r="L179" s="47">
        <f t="shared" si="86"/>
        <v>1706</v>
      </c>
      <c r="M179" s="47">
        <f t="shared" si="86"/>
        <v>1774</v>
      </c>
      <c r="N179" s="47">
        <f t="shared" si="86"/>
        <v>0</v>
      </c>
      <c r="O179" s="47">
        <f t="shared" si="86"/>
        <v>1774</v>
      </c>
    </row>
    <row r="180" spans="1:15" ht="78.75">
      <c r="A180" s="55" t="s">
        <v>726</v>
      </c>
      <c r="B180" s="56" t="s">
        <v>491</v>
      </c>
      <c r="C180" s="57" t="s">
        <v>647</v>
      </c>
      <c r="D180" s="57" t="s">
        <v>647</v>
      </c>
      <c r="E180" s="58" t="s">
        <v>725</v>
      </c>
      <c r="F180" s="51"/>
      <c r="G180" s="47">
        <f>SUM(G181:G184)</f>
        <v>5502.6</v>
      </c>
      <c r="H180" s="47">
        <f aca="true" t="shared" si="87" ref="H180:O180">SUM(H181:H184)</f>
        <v>0</v>
      </c>
      <c r="I180" s="47">
        <f t="shared" si="87"/>
        <v>5502.6</v>
      </c>
      <c r="J180" s="47">
        <f t="shared" si="87"/>
        <v>1706</v>
      </c>
      <c r="K180" s="47">
        <f t="shared" si="87"/>
        <v>0</v>
      </c>
      <c r="L180" s="47">
        <f t="shared" si="87"/>
        <v>1706</v>
      </c>
      <c r="M180" s="47">
        <f t="shared" si="87"/>
        <v>1774</v>
      </c>
      <c r="N180" s="47">
        <f t="shared" si="87"/>
        <v>0</v>
      </c>
      <c r="O180" s="47">
        <f t="shared" si="87"/>
        <v>1774</v>
      </c>
    </row>
    <row r="181" spans="1:15" ht="267.75">
      <c r="A181" s="55" t="s">
        <v>466</v>
      </c>
      <c r="B181" s="56" t="s">
        <v>491</v>
      </c>
      <c r="C181" s="57" t="s">
        <v>647</v>
      </c>
      <c r="D181" s="57" t="s">
        <v>647</v>
      </c>
      <c r="E181" s="51" t="s">
        <v>136</v>
      </c>
      <c r="F181" s="51" t="s">
        <v>493</v>
      </c>
      <c r="G181" s="47">
        <f>SUM(H181:I181)</f>
        <v>5400</v>
      </c>
      <c r="H181" s="47"/>
      <c r="I181" s="47">
        <v>5400</v>
      </c>
      <c r="J181" s="47">
        <f>SUM(K181:L181)</f>
        <v>1697</v>
      </c>
      <c r="K181" s="47"/>
      <c r="L181" s="47">
        <v>1697</v>
      </c>
      <c r="M181" s="47">
        <f>SUM(N181:O181)</f>
        <v>1765</v>
      </c>
      <c r="N181" s="47"/>
      <c r="O181" s="47">
        <v>1765</v>
      </c>
    </row>
    <row r="182" spans="1:15" ht="141.75">
      <c r="A182" s="55" t="s">
        <v>700</v>
      </c>
      <c r="B182" s="56" t="s">
        <v>491</v>
      </c>
      <c r="C182" s="57" t="s">
        <v>647</v>
      </c>
      <c r="D182" s="57" t="s">
        <v>647</v>
      </c>
      <c r="E182" s="51" t="s">
        <v>136</v>
      </c>
      <c r="F182" s="51" t="s">
        <v>495</v>
      </c>
      <c r="G182" s="47">
        <f>SUM(H182:I182)</f>
        <v>18</v>
      </c>
      <c r="H182" s="47"/>
      <c r="I182" s="47">
        <v>18</v>
      </c>
      <c r="J182" s="47">
        <f>SUM(K182:L182)</f>
        <v>9</v>
      </c>
      <c r="K182" s="47"/>
      <c r="L182" s="47">
        <v>9</v>
      </c>
      <c r="M182" s="47">
        <f>SUM(N182:O182)</f>
        <v>9</v>
      </c>
      <c r="N182" s="47"/>
      <c r="O182" s="47">
        <v>9</v>
      </c>
    </row>
    <row r="183" spans="1:15" ht="63">
      <c r="A183" s="90" t="s">
        <v>575</v>
      </c>
      <c r="B183" s="56" t="s">
        <v>491</v>
      </c>
      <c r="C183" s="57" t="s">
        <v>647</v>
      </c>
      <c r="D183" s="57" t="s">
        <v>647</v>
      </c>
      <c r="E183" s="51" t="s">
        <v>739</v>
      </c>
      <c r="F183" s="51" t="s">
        <v>495</v>
      </c>
      <c r="G183" s="47">
        <f>SUM(H183:I183)</f>
        <v>74.6</v>
      </c>
      <c r="H183" s="97"/>
      <c r="I183" s="97">
        <v>74.6</v>
      </c>
      <c r="J183" s="47">
        <f>SUM(K183:L183)</f>
        <v>0</v>
      </c>
      <c r="K183" s="97"/>
      <c r="L183" s="97"/>
      <c r="M183" s="47">
        <f>SUM(N183:O183)</f>
        <v>0</v>
      </c>
      <c r="N183" s="122"/>
      <c r="O183" s="97"/>
    </row>
    <row r="184" spans="1:15" ht="63">
      <c r="A184" s="90" t="s">
        <v>159</v>
      </c>
      <c r="B184" s="56" t="s">
        <v>491</v>
      </c>
      <c r="C184" s="57" t="s">
        <v>647</v>
      </c>
      <c r="D184" s="57" t="s">
        <v>647</v>
      </c>
      <c r="E184" s="51" t="s">
        <v>739</v>
      </c>
      <c r="F184" s="51" t="s">
        <v>787</v>
      </c>
      <c r="G184" s="47">
        <f>SUM(H184:I184)</f>
        <v>10</v>
      </c>
      <c r="H184" s="97"/>
      <c r="I184" s="97">
        <v>10</v>
      </c>
      <c r="J184" s="47">
        <f>SUM(K184:L184)</f>
        <v>0</v>
      </c>
      <c r="K184" s="97"/>
      <c r="L184" s="97"/>
      <c r="M184" s="47">
        <f>SUM(N184:O184)</f>
        <v>0</v>
      </c>
      <c r="N184" s="122"/>
      <c r="O184" s="97"/>
    </row>
    <row r="185" spans="1:15" ht="157.5">
      <c r="A185" s="55" t="s">
        <v>570</v>
      </c>
      <c r="B185" s="56" t="s">
        <v>491</v>
      </c>
      <c r="C185" s="57" t="s">
        <v>647</v>
      </c>
      <c r="D185" s="57" t="s">
        <v>647</v>
      </c>
      <c r="E185" s="58" t="s">
        <v>571</v>
      </c>
      <c r="F185" s="51"/>
      <c r="G185" s="47">
        <f>G186</f>
        <v>51</v>
      </c>
      <c r="H185" s="47">
        <f aca="true" t="shared" si="88" ref="H185:O185">H186</f>
        <v>0</v>
      </c>
      <c r="I185" s="47">
        <f t="shared" si="88"/>
        <v>51</v>
      </c>
      <c r="J185" s="47">
        <f t="shared" si="88"/>
        <v>0</v>
      </c>
      <c r="K185" s="47">
        <f t="shared" si="88"/>
        <v>0</v>
      </c>
      <c r="L185" s="47">
        <f t="shared" si="88"/>
        <v>0</v>
      </c>
      <c r="M185" s="47">
        <f t="shared" si="88"/>
        <v>0</v>
      </c>
      <c r="N185" s="47">
        <f t="shared" si="88"/>
        <v>0</v>
      </c>
      <c r="O185" s="47">
        <f t="shared" si="88"/>
        <v>0</v>
      </c>
    </row>
    <row r="186" spans="1:15" ht="47.25">
      <c r="A186" s="55" t="s">
        <v>572</v>
      </c>
      <c r="B186" s="56" t="s">
        <v>491</v>
      </c>
      <c r="C186" s="57" t="s">
        <v>647</v>
      </c>
      <c r="D186" s="57" t="s">
        <v>647</v>
      </c>
      <c r="E186" s="58" t="s">
        <v>573</v>
      </c>
      <c r="F186" s="51"/>
      <c r="G186" s="47">
        <f>SUM(G187:G189)</f>
        <v>51</v>
      </c>
      <c r="H186" s="47">
        <f aca="true" t="shared" si="89" ref="H186:O186">SUM(H187:H189)</f>
        <v>0</v>
      </c>
      <c r="I186" s="47">
        <f>SUM(I187:I189)</f>
        <v>51</v>
      </c>
      <c r="J186" s="47">
        <f t="shared" si="89"/>
        <v>0</v>
      </c>
      <c r="K186" s="47">
        <f t="shared" si="89"/>
        <v>0</v>
      </c>
      <c r="L186" s="47">
        <f t="shared" si="89"/>
        <v>0</v>
      </c>
      <c r="M186" s="47">
        <f t="shared" si="89"/>
        <v>0</v>
      </c>
      <c r="N186" s="47">
        <f t="shared" si="89"/>
        <v>0</v>
      </c>
      <c r="O186" s="47">
        <f t="shared" si="89"/>
        <v>0</v>
      </c>
    </row>
    <row r="187" spans="1:15" ht="189">
      <c r="A187" s="90" t="s">
        <v>966</v>
      </c>
      <c r="B187" s="56" t="s">
        <v>491</v>
      </c>
      <c r="C187" s="57" t="s">
        <v>647</v>
      </c>
      <c r="D187" s="57" t="s">
        <v>647</v>
      </c>
      <c r="E187" s="51" t="s">
        <v>574</v>
      </c>
      <c r="F187" s="51" t="s">
        <v>493</v>
      </c>
      <c r="G187" s="47">
        <f>SUM(H187:I187)</f>
        <v>5</v>
      </c>
      <c r="H187" s="47"/>
      <c r="I187" s="47">
        <v>5</v>
      </c>
      <c r="J187" s="47">
        <f>SUM(J190:J190)</f>
        <v>0</v>
      </c>
      <c r="K187" s="47"/>
      <c r="L187" s="47"/>
      <c r="M187" s="47">
        <f>SUM(M190:M190)</f>
        <v>0</v>
      </c>
      <c r="N187" s="123"/>
      <c r="O187" s="47"/>
    </row>
    <row r="188" spans="1:15" ht="63">
      <c r="A188" s="90" t="s">
        <v>575</v>
      </c>
      <c r="B188" s="56" t="s">
        <v>491</v>
      </c>
      <c r="C188" s="57" t="s">
        <v>647</v>
      </c>
      <c r="D188" s="57" t="s">
        <v>647</v>
      </c>
      <c r="E188" s="51" t="s">
        <v>574</v>
      </c>
      <c r="F188" s="51" t="s">
        <v>495</v>
      </c>
      <c r="G188" s="47">
        <f>SUM(H188:I188)</f>
        <v>44</v>
      </c>
      <c r="H188" s="97"/>
      <c r="I188" s="97">
        <v>44</v>
      </c>
      <c r="J188" s="47">
        <f>SUM(K188:L188)</f>
        <v>0</v>
      </c>
      <c r="K188" s="97"/>
      <c r="L188" s="97"/>
      <c r="M188" s="47">
        <f>SUM(N188:O188)</f>
        <v>0</v>
      </c>
      <c r="N188" s="122"/>
      <c r="O188" s="97"/>
    </row>
    <row r="189" spans="1:15" ht="63">
      <c r="A189" s="90" t="s">
        <v>159</v>
      </c>
      <c r="B189" s="56" t="s">
        <v>491</v>
      </c>
      <c r="C189" s="57" t="s">
        <v>647</v>
      </c>
      <c r="D189" s="57" t="s">
        <v>647</v>
      </c>
      <c r="E189" s="51" t="s">
        <v>574</v>
      </c>
      <c r="F189" s="51" t="s">
        <v>787</v>
      </c>
      <c r="G189" s="47">
        <f>SUM(H189:I189)</f>
        <v>2</v>
      </c>
      <c r="H189" s="97"/>
      <c r="I189" s="97">
        <v>2</v>
      </c>
      <c r="J189" s="47">
        <f>SUM(K189:L189)</f>
        <v>0</v>
      </c>
      <c r="K189" s="97"/>
      <c r="L189" s="97"/>
      <c r="M189" s="47">
        <f>SUM(N189:O189)</f>
        <v>0</v>
      </c>
      <c r="N189" s="122"/>
      <c r="O189" s="97"/>
    </row>
    <row r="190" spans="1:15" ht="157.5">
      <c r="A190" s="90" t="s">
        <v>743</v>
      </c>
      <c r="B190" s="56" t="s">
        <v>491</v>
      </c>
      <c r="C190" s="57" t="s">
        <v>647</v>
      </c>
      <c r="D190" s="57" t="s">
        <v>647</v>
      </c>
      <c r="E190" s="58" t="s">
        <v>740</v>
      </c>
      <c r="F190" s="51"/>
      <c r="G190" s="47">
        <f>G191</f>
        <v>17</v>
      </c>
      <c r="H190" s="47">
        <f aca="true" t="shared" si="90" ref="H190:O190">H191</f>
        <v>0</v>
      </c>
      <c r="I190" s="47">
        <f t="shared" si="90"/>
        <v>17</v>
      </c>
      <c r="J190" s="47">
        <f t="shared" si="90"/>
        <v>0</v>
      </c>
      <c r="K190" s="47">
        <f t="shared" si="90"/>
        <v>0</v>
      </c>
      <c r="L190" s="47">
        <f t="shared" si="90"/>
        <v>0</v>
      </c>
      <c r="M190" s="47">
        <f t="shared" si="90"/>
        <v>0</v>
      </c>
      <c r="N190" s="47">
        <f t="shared" si="90"/>
        <v>0</v>
      </c>
      <c r="O190" s="47">
        <f t="shared" si="90"/>
        <v>0</v>
      </c>
    </row>
    <row r="191" spans="1:15" ht="63">
      <c r="A191" s="90" t="s">
        <v>744</v>
      </c>
      <c r="B191" s="56" t="s">
        <v>491</v>
      </c>
      <c r="C191" s="57" t="s">
        <v>647</v>
      </c>
      <c r="D191" s="57" t="s">
        <v>647</v>
      </c>
      <c r="E191" s="58" t="s">
        <v>741</v>
      </c>
      <c r="F191" s="51"/>
      <c r="G191" s="47">
        <f aca="true" t="shared" si="91" ref="G191:O191">SUM(G192:G192)</f>
        <v>17</v>
      </c>
      <c r="H191" s="47">
        <f t="shared" si="91"/>
        <v>0</v>
      </c>
      <c r="I191" s="47">
        <f t="shared" si="91"/>
        <v>17</v>
      </c>
      <c r="J191" s="47">
        <f t="shared" si="91"/>
        <v>0</v>
      </c>
      <c r="K191" s="47">
        <f t="shared" si="91"/>
        <v>0</v>
      </c>
      <c r="L191" s="47">
        <f t="shared" si="91"/>
        <v>0</v>
      </c>
      <c r="M191" s="47">
        <f t="shared" si="91"/>
        <v>0</v>
      </c>
      <c r="N191" s="47">
        <f t="shared" si="91"/>
        <v>0</v>
      </c>
      <c r="O191" s="47">
        <f t="shared" si="91"/>
        <v>0</v>
      </c>
    </row>
    <row r="192" spans="1:15" ht="63">
      <c r="A192" s="90" t="s">
        <v>575</v>
      </c>
      <c r="B192" s="56" t="s">
        <v>491</v>
      </c>
      <c r="C192" s="57" t="s">
        <v>647</v>
      </c>
      <c r="D192" s="57" t="s">
        <v>647</v>
      </c>
      <c r="E192" s="51" t="s">
        <v>742</v>
      </c>
      <c r="F192" s="51" t="s">
        <v>495</v>
      </c>
      <c r="G192" s="47">
        <f>SUM(H192:I192)</f>
        <v>17</v>
      </c>
      <c r="H192" s="97"/>
      <c r="I192" s="97">
        <v>17</v>
      </c>
      <c r="J192" s="47">
        <f>SUM(K192:L192)</f>
        <v>0</v>
      </c>
      <c r="K192" s="97"/>
      <c r="L192" s="97"/>
      <c r="M192" s="47">
        <f>SUM(N192:O192)</f>
        <v>0</v>
      </c>
      <c r="N192" s="122"/>
      <c r="O192" s="97"/>
    </row>
    <row r="193" spans="1:15" s="99" customFormat="1" ht="15.75">
      <c r="A193" s="48" t="s">
        <v>287</v>
      </c>
      <c r="B193" s="49" t="s">
        <v>491</v>
      </c>
      <c r="C193" s="89" t="s">
        <v>1010</v>
      </c>
      <c r="D193" s="89" t="s">
        <v>527</v>
      </c>
      <c r="E193" s="50"/>
      <c r="F193" s="89"/>
      <c r="G193" s="88">
        <f>G194</f>
        <v>837.6</v>
      </c>
      <c r="H193" s="88">
        <f aca="true" t="shared" si="92" ref="H193:O196">H194</f>
        <v>0</v>
      </c>
      <c r="I193" s="88">
        <f t="shared" si="92"/>
        <v>837.6</v>
      </c>
      <c r="J193" s="88">
        <f t="shared" si="92"/>
        <v>0</v>
      </c>
      <c r="K193" s="88">
        <f t="shared" si="92"/>
        <v>0</v>
      </c>
      <c r="L193" s="88">
        <f t="shared" si="92"/>
        <v>0</v>
      </c>
      <c r="M193" s="88">
        <f t="shared" si="92"/>
        <v>0</v>
      </c>
      <c r="N193" s="88">
        <f t="shared" si="92"/>
        <v>0</v>
      </c>
      <c r="O193" s="88">
        <f t="shared" si="92"/>
        <v>0</v>
      </c>
    </row>
    <row r="194" spans="1:15" ht="120.75" customHeight="1">
      <c r="A194" s="55" t="s">
        <v>415</v>
      </c>
      <c r="B194" s="56" t="s">
        <v>491</v>
      </c>
      <c r="C194" s="51" t="s">
        <v>1010</v>
      </c>
      <c r="D194" s="51" t="s">
        <v>527</v>
      </c>
      <c r="E194" s="58" t="s">
        <v>662</v>
      </c>
      <c r="F194" s="51"/>
      <c r="G194" s="47">
        <f>G195</f>
        <v>837.6</v>
      </c>
      <c r="H194" s="47">
        <f t="shared" si="92"/>
        <v>0</v>
      </c>
      <c r="I194" s="47">
        <f t="shared" si="92"/>
        <v>837.6</v>
      </c>
      <c r="J194" s="47">
        <f t="shared" si="92"/>
        <v>0</v>
      </c>
      <c r="K194" s="47">
        <f t="shared" si="92"/>
        <v>0</v>
      </c>
      <c r="L194" s="47">
        <f t="shared" si="92"/>
        <v>0</v>
      </c>
      <c r="M194" s="47">
        <f t="shared" si="92"/>
        <v>0</v>
      </c>
      <c r="N194" s="47">
        <f t="shared" si="92"/>
        <v>0</v>
      </c>
      <c r="O194" s="47">
        <f t="shared" si="92"/>
        <v>0</v>
      </c>
    </row>
    <row r="195" spans="1:15" ht="141.75">
      <c r="A195" s="55" t="s">
        <v>417</v>
      </c>
      <c r="B195" s="56" t="s">
        <v>491</v>
      </c>
      <c r="C195" s="51" t="s">
        <v>1010</v>
      </c>
      <c r="D195" s="51" t="s">
        <v>527</v>
      </c>
      <c r="E195" s="58" t="s">
        <v>678</v>
      </c>
      <c r="F195" s="51"/>
      <c r="G195" s="47">
        <f>G196</f>
        <v>837.6</v>
      </c>
      <c r="H195" s="47">
        <f t="shared" si="92"/>
        <v>0</v>
      </c>
      <c r="I195" s="47">
        <f t="shared" si="92"/>
        <v>837.6</v>
      </c>
      <c r="J195" s="47">
        <f t="shared" si="92"/>
        <v>0</v>
      </c>
      <c r="K195" s="47">
        <f t="shared" si="92"/>
        <v>0</v>
      </c>
      <c r="L195" s="47">
        <f t="shared" si="92"/>
        <v>0</v>
      </c>
      <c r="M195" s="47">
        <f t="shared" si="92"/>
        <v>0</v>
      </c>
      <c r="N195" s="47">
        <f t="shared" si="92"/>
        <v>0</v>
      </c>
      <c r="O195" s="47">
        <f t="shared" si="92"/>
        <v>0</v>
      </c>
    </row>
    <row r="196" spans="1:15" ht="47.25">
      <c r="A196" s="55" t="s">
        <v>521</v>
      </c>
      <c r="B196" s="56" t="s">
        <v>491</v>
      </c>
      <c r="C196" s="51" t="s">
        <v>1010</v>
      </c>
      <c r="D196" s="51" t="s">
        <v>527</v>
      </c>
      <c r="E196" s="58" t="s">
        <v>17</v>
      </c>
      <c r="F196" s="51"/>
      <c r="G196" s="47">
        <f>G197</f>
        <v>837.6</v>
      </c>
      <c r="H196" s="47">
        <f t="shared" si="92"/>
        <v>0</v>
      </c>
      <c r="I196" s="47">
        <f t="shared" si="92"/>
        <v>837.6</v>
      </c>
      <c r="J196" s="47">
        <f t="shared" si="92"/>
        <v>0</v>
      </c>
      <c r="K196" s="47">
        <f t="shared" si="92"/>
        <v>0</v>
      </c>
      <c r="L196" s="47">
        <f t="shared" si="92"/>
        <v>0</v>
      </c>
      <c r="M196" s="47">
        <f t="shared" si="92"/>
        <v>0</v>
      </c>
      <c r="N196" s="47">
        <f t="shared" si="92"/>
        <v>0</v>
      </c>
      <c r="O196" s="47">
        <f t="shared" si="92"/>
        <v>0</v>
      </c>
    </row>
    <row r="197" spans="1:15" ht="94.5">
      <c r="A197" s="55" t="s">
        <v>523</v>
      </c>
      <c r="B197" s="56" t="s">
        <v>491</v>
      </c>
      <c r="C197" s="51" t="s">
        <v>1010</v>
      </c>
      <c r="D197" s="51" t="s">
        <v>527</v>
      </c>
      <c r="E197" s="57" t="s">
        <v>599</v>
      </c>
      <c r="F197" s="51" t="s">
        <v>495</v>
      </c>
      <c r="G197" s="47">
        <f>SUM(H197:I197)</f>
        <v>837.6</v>
      </c>
      <c r="H197" s="47"/>
      <c r="I197" s="47">
        <v>837.6</v>
      </c>
      <c r="J197" s="47">
        <f>SUM(K197:L197)</f>
        <v>0</v>
      </c>
      <c r="K197" s="47"/>
      <c r="L197" s="47"/>
      <c r="M197" s="47">
        <f>SUM(N197:O197)</f>
        <v>0</v>
      </c>
      <c r="N197" s="47"/>
      <c r="O197" s="47"/>
    </row>
    <row r="198" spans="1:15" s="99" customFormat="1" ht="15.75">
      <c r="A198" s="86" t="s">
        <v>351</v>
      </c>
      <c r="B198" s="49" t="s">
        <v>491</v>
      </c>
      <c r="C198" s="89" t="s">
        <v>1009</v>
      </c>
      <c r="D198" s="89"/>
      <c r="E198" s="50"/>
      <c r="F198" s="89"/>
      <c r="G198" s="88">
        <f>G199</f>
        <v>2528.9</v>
      </c>
      <c r="H198" s="88">
        <f aca="true" t="shared" si="93" ref="H198:O201">H199</f>
        <v>2023.2</v>
      </c>
      <c r="I198" s="88">
        <f t="shared" si="93"/>
        <v>505.7</v>
      </c>
      <c r="J198" s="88">
        <f t="shared" si="93"/>
        <v>0</v>
      </c>
      <c r="K198" s="88">
        <f t="shared" si="93"/>
        <v>0</v>
      </c>
      <c r="L198" s="88">
        <f t="shared" si="93"/>
        <v>0</v>
      </c>
      <c r="M198" s="88">
        <f t="shared" si="93"/>
        <v>0</v>
      </c>
      <c r="N198" s="88">
        <f t="shared" si="93"/>
        <v>0</v>
      </c>
      <c r="O198" s="88">
        <f t="shared" si="93"/>
        <v>0</v>
      </c>
    </row>
    <row r="199" spans="1:15" s="99" customFormat="1" ht="47.25">
      <c r="A199" s="86" t="s">
        <v>352</v>
      </c>
      <c r="B199" s="49" t="s">
        <v>491</v>
      </c>
      <c r="C199" s="89" t="s">
        <v>1009</v>
      </c>
      <c r="D199" s="89" t="s">
        <v>1009</v>
      </c>
      <c r="E199" s="50"/>
      <c r="F199" s="89"/>
      <c r="G199" s="88">
        <f>G200</f>
        <v>2528.9</v>
      </c>
      <c r="H199" s="88">
        <f t="shared" si="93"/>
        <v>2023.2</v>
      </c>
      <c r="I199" s="88">
        <f t="shared" si="93"/>
        <v>505.7</v>
      </c>
      <c r="J199" s="88">
        <f t="shared" si="93"/>
        <v>0</v>
      </c>
      <c r="K199" s="88">
        <f t="shared" si="93"/>
        <v>0</v>
      </c>
      <c r="L199" s="88">
        <f t="shared" si="93"/>
        <v>0</v>
      </c>
      <c r="M199" s="88">
        <f t="shared" si="93"/>
        <v>0</v>
      </c>
      <c r="N199" s="88">
        <f t="shared" si="93"/>
        <v>0</v>
      </c>
      <c r="O199" s="88">
        <f t="shared" si="93"/>
        <v>0</v>
      </c>
    </row>
    <row r="200" spans="1:15" ht="141.75" customHeight="1">
      <c r="A200" s="55" t="s">
        <v>203</v>
      </c>
      <c r="B200" s="56" t="s">
        <v>491</v>
      </c>
      <c r="C200" s="51" t="s">
        <v>1009</v>
      </c>
      <c r="D200" s="51" t="s">
        <v>1009</v>
      </c>
      <c r="E200" s="93" t="s">
        <v>26</v>
      </c>
      <c r="F200" s="51"/>
      <c r="G200" s="47">
        <f>G201</f>
        <v>2528.9</v>
      </c>
      <c r="H200" s="47">
        <f t="shared" si="93"/>
        <v>2023.2</v>
      </c>
      <c r="I200" s="47">
        <f t="shared" si="93"/>
        <v>505.7</v>
      </c>
      <c r="J200" s="47">
        <f t="shared" si="93"/>
        <v>0</v>
      </c>
      <c r="K200" s="47">
        <f t="shared" si="93"/>
        <v>0</v>
      </c>
      <c r="L200" s="47">
        <f t="shared" si="93"/>
        <v>0</v>
      </c>
      <c r="M200" s="47">
        <f t="shared" si="93"/>
        <v>0</v>
      </c>
      <c r="N200" s="47">
        <f t="shared" si="93"/>
        <v>0</v>
      </c>
      <c r="O200" s="47">
        <f t="shared" si="93"/>
        <v>0</v>
      </c>
    </row>
    <row r="201" spans="1:15" ht="204" customHeight="1">
      <c r="A201" s="55" t="s">
        <v>846</v>
      </c>
      <c r="B201" s="56" t="s">
        <v>491</v>
      </c>
      <c r="C201" s="51" t="s">
        <v>1009</v>
      </c>
      <c r="D201" s="51" t="s">
        <v>1009</v>
      </c>
      <c r="E201" s="93" t="s">
        <v>24</v>
      </c>
      <c r="F201" s="51"/>
      <c r="G201" s="47">
        <f>G202</f>
        <v>2528.9</v>
      </c>
      <c r="H201" s="47">
        <f t="shared" si="93"/>
        <v>2023.2</v>
      </c>
      <c r="I201" s="47">
        <f t="shared" si="93"/>
        <v>505.7</v>
      </c>
      <c r="J201" s="47">
        <f t="shared" si="93"/>
        <v>0</v>
      </c>
      <c r="K201" s="47">
        <f t="shared" si="93"/>
        <v>0</v>
      </c>
      <c r="L201" s="47">
        <f t="shared" si="93"/>
        <v>0</v>
      </c>
      <c r="M201" s="47">
        <f t="shared" si="93"/>
        <v>0</v>
      </c>
      <c r="N201" s="47">
        <f t="shared" si="93"/>
        <v>0</v>
      </c>
      <c r="O201" s="47">
        <f t="shared" si="93"/>
        <v>0</v>
      </c>
    </row>
    <row r="202" spans="1:15" ht="47.25">
      <c r="A202" s="55" t="s">
        <v>349</v>
      </c>
      <c r="B202" s="56" t="s">
        <v>491</v>
      </c>
      <c r="C202" s="51" t="s">
        <v>1009</v>
      </c>
      <c r="D202" s="51" t="s">
        <v>1009</v>
      </c>
      <c r="E202" s="93" t="s">
        <v>347</v>
      </c>
      <c r="F202" s="51"/>
      <c r="G202" s="47">
        <f>SUM(G203:G204)</f>
        <v>2528.9</v>
      </c>
      <c r="H202" s="47">
        <f aca="true" t="shared" si="94" ref="H202:O202">SUM(H203:H204)</f>
        <v>2023.2</v>
      </c>
      <c r="I202" s="47">
        <f t="shared" si="94"/>
        <v>505.7</v>
      </c>
      <c r="J202" s="47">
        <f t="shared" si="94"/>
        <v>0</v>
      </c>
      <c r="K202" s="47">
        <f t="shared" si="94"/>
        <v>0</v>
      </c>
      <c r="L202" s="47">
        <f t="shared" si="94"/>
        <v>0</v>
      </c>
      <c r="M202" s="47">
        <f t="shared" si="94"/>
        <v>0</v>
      </c>
      <c r="N202" s="47">
        <f t="shared" si="94"/>
        <v>0</v>
      </c>
      <c r="O202" s="47">
        <f t="shared" si="94"/>
        <v>0</v>
      </c>
    </row>
    <row r="203" spans="1:15" ht="94.5">
      <c r="A203" s="55" t="s">
        <v>350</v>
      </c>
      <c r="B203" s="56" t="s">
        <v>491</v>
      </c>
      <c r="C203" s="51" t="s">
        <v>1009</v>
      </c>
      <c r="D203" s="51" t="s">
        <v>1009</v>
      </c>
      <c r="E203" s="51" t="s">
        <v>348</v>
      </c>
      <c r="F203" s="51" t="s">
        <v>139</v>
      </c>
      <c r="G203" s="47">
        <f>SUM(H203:I203)</f>
        <v>2023.2</v>
      </c>
      <c r="H203" s="47">
        <v>2023.2</v>
      </c>
      <c r="I203" s="47"/>
      <c r="J203" s="47">
        <f>SUM(K203:L203)</f>
        <v>0</v>
      </c>
      <c r="K203" s="47"/>
      <c r="L203" s="47"/>
      <c r="M203" s="47">
        <f>SUM(N203:O203)</f>
        <v>0</v>
      </c>
      <c r="N203" s="47"/>
      <c r="O203" s="47"/>
    </row>
    <row r="204" spans="1:15" ht="94.5">
      <c r="A204" s="55" t="s">
        <v>350</v>
      </c>
      <c r="B204" s="56" t="s">
        <v>491</v>
      </c>
      <c r="C204" s="51" t="s">
        <v>1009</v>
      </c>
      <c r="D204" s="51" t="s">
        <v>1009</v>
      </c>
      <c r="E204" s="51" t="s">
        <v>355</v>
      </c>
      <c r="F204" s="51" t="s">
        <v>139</v>
      </c>
      <c r="G204" s="47">
        <f>SUM(H204:I204)</f>
        <v>505.7</v>
      </c>
      <c r="H204" s="47"/>
      <c r="I204" s="47">
        <v>505.7</v>
      </c>
      <c r="J204" s="47">
        <f>SUM(K204:L204)</f>
        <v>0</v>
      </c>
      <c r="K204" s="47"/>
      <c r="L204" s="47"/>
      <c r="M204" s="47">
        <f>SUM(N204:O204)</f>
        <v>0</v>
      </c>
      <c r="N204" s="47"/>
      <c r="O204" s="47"/>
    </row>
    <row r="205" spans="1:15" ht="15.75">
      <c r="A205" s="48" t="s">
        <v>785</v>
      </c>
      <c r="B205" s="49" t="s">
        <v>491</v>
      </c>
      <c r="C205" s="89">
        <v>10</v>
      </c>
      <c r="D205" s="51"/>
      <c r="E205" s="51"/>
      <c r="F205" s="51"/>
      <c r="G205" s="88">
        <f aca="true" t="shared" si="95" ref="G205:O205">SUM(G206,G216,G227)</f>
        <v>28383.699999999997</v>
      </c>
      <c r="H205" s="88">
        <f t="shared" si="95"/>
        <v>27183</v>
      </c>
      <c r="I205" s="88">
        <f t="shared" si="95"/>
        <v>1200.6999999999998</v>
      </c>
      <c r="J205" s="88">
        <f t="shared" si="95"/>
        <v>19621.8</v>
      </c>
      <c r="K205" s="88">
        <f t="shared" si="95"/>
        <v>19249.199999999997</v>
      </c>
      <c r="L205" s="88">
        <f t="shared" si="95"/>
        <v>372.6</v>
      </c>
      <c r="M205" s="88">
        <f t="shared" si="95"/>
        <v>12091</v>
      </c>
      <c r="N205" s="88">
        <f t="shared" si="95"/>
        <v>11718.4</v>
      </c>
      <c r="O205" s="88">
        <f t="shared" si="95"/>
        <v>372.6</v>
      </c>
    </row>
    <row r="206" spans="1:15" ht="31.5">
      <c r="A206" s="48" t="s">
        <v>786</v>
      </c>
      <c r="B206" s="49" t="s">
        <v>491</v>
      </c>
      <c r="C206" s="89">
        <v>10</v>
      </c>
      <c r="D206" s="50" t="s">
        <v>1008</v>
      </c>
      <c r="E206" s="51"/>
      <c r="F206" s="51"/>
      <c r="G206" s="88">
        <f aca="true" t="shared" si="96" ref="G206:O206">SUM(G207,G212,)</f>
        <v>1221.5</v>
      </c>
      <c r="H206" s="88">
        <f t="shared" si="96"/>
        <v>1221.5</v>
      </c>
      <c r="I206" s="88">
        <f t="shared" si="96"/>
        <v>0</v>
      </c>
      <c r="J206" s="88">
        <f t="shared" si="96"/>
        <v>8</v>
      </c>
      <c r="K206" s="88">
        <f t="shared" si="96"/>
        <v>8</v>
      </c>
      <c r="L206" s="88">
        <f t="shared" si="96"/>
        <v>0</v>
      </c>
      <c r="M206" s="88">
        <f t="shared" si="96"/>
        <v>8</v>
      </c>
      <c r="N206" s="88">
        <f t="shared" si="96"/>
        <v>8</v>
      </c>
      <c r="O206" s="88">
        <f t="shared" si="96"/>
        <v>0</v>
      </c>
    </row>
    <row r="207" spans="1:15" ht="94.5">
      <c r="A207" s="55" t="s">
        <v>607</v>
      </c>
      <c r="B207" s="56" t="s">
        <v>491</v>
      </c>
      <c r="C207" s="51">
        <v>10</v>
      </c>
      <c r="D207" s="57" t="s">
        <v>1008</v>
      </c>
      <c r="E207" s="93" t="s">
        <v>21</v>
      </c>
      <c r="F207" s="51"/>
      <c r="G207" s="47">
        <f>SUM(G208,)</f>
        <v>8</v>
      </c>
      <c r="H207" s="47">
        <f aca="true" t="shared" si="97" ref="H207:O207">SUM(H208,)</f>
        <v>8</v>
      </c>
      <c r="I207" s="47">
        <f t="shared" si="97"/>
        <v>0</v>
      </c>
      <c r="J207" s="47">
        <f t="shared" si="97"/>
        <v>8</v>
      </c>
      <c r="K207" s="47">
        <f t="shared" si="97"/>
        <v>8</v>
      </c>
      <c r="L207" s="47">
        <f t="shared" si="97"/>
        <v>0</v>
      </c>
      <c r="M207" s="47">
        <f t="shared" si="97"/>
        <v>8</v>
      </c>
      <c r="N207" s="47">
        <f t="shared" si="97"/>
        <v>8</v>
      </c>
      <c r="O207" s="47">
        <f t="shared" si="97"/>
        <v>0</v>
      </c>
    </row>
    <row r="208" spans="1:15" ht="157.5">
      <c r="A208" s="55" t="s">
        <v>835</v>
      </c>
      <c r="B208" s="56" t="s">
        <v>491</v>
      </c>
      <c r="C208" s="51">
        <v>10</v>
      </c>
      <c r="D208" s="57" t="s">
        <v>1008</v>
      </c>
      <c r="E208" s="93" t="s">
        <v>22</v>
      </c>
      <c r="F208" s="51"/>
      <c r="G208" s="47">
        <f aca="true" t="shared" si="98" ref="G208:O208">G209</f>
        <v>8</v>
      </c>
      <c r="H208" s="47">
        <f t="shared" si="98"/>
        <v>8</v>
      </c>
      <c r="I208" s="47">
        <f t="shared" si="98"/>
        <v>0</v>
      </c>
      <c r="J208" s="47">
        <f t="shared" si="98"/>
        <v>8</v>
      </c>
      <c r="K208" s="47">
        <f t="shared" si="98"/>
        <v>8</v>
      </c>
      <c r="L208" s="47">
        <f t="shared" si="98"/>
        <v>0</v>
      </c>
      <c r="M208" s="47">
        <f t="shared" si="98"/>
        <v>8</v>
      </c>
      <c r="N208" s="47">
        <f t="shared" si="98"/>
        <v>8</v>
      </c>
      <c r="O208" s="47">
        <f t="shared" si="98"/>
        <v>0</v>
      </c>
    </row>
    <row r="209" spans="1:15" ht="63">
      <c r="A209" s="94" t="s">
        <v>463</v>
      </c>
      <c r="B209" s="56" t="s">
        <v>491</v>
      </c>
      <c r="C209" s="51">
        <v>10</v>
      </c>
      <c r="D209" s="57" t="s">
        <v>1008</v>
      </c>
      <c r="E209" s="93" t="s">
        <v>23</v>
      </c>
      <c r="F209" s="51"/>
      <c r="G209" s="47">
        <f aca="true" t="shared" si="99" ref="G209:O209">SUM(G210:G211)</f>
        <v>8</v>
      </c>
      <c r="H209" s="47">
        <f t="shared" si="99"/>
        <v>8</v>
      </c>
      <c r="I209" s="47">
        <f t="shared" si="99"/>
        <v>0</v>
      </c>
      <c r="J209" s="47">
        <f t="shared" si="99"/>
        <v>8</v>
      </c>
      <c r="K209" s="47">
        <f t="shared" si="99"/>
        <v>8</v>
      </c>
      <c r="L209" s="47">
        <f t="shared" si="99"/>
        <v>0</v>
      </c>
      <c r="M209" s="47">
        <f t="shared" si="99"/>
        <v>8</v>
      </c>
      <c r="N209" s="47">
        <f t="shared" si="99"/>
        <v>8</v>
      </c>
      <c r="O209" s="47">
        <f t="shared" si="99"/>
        <v>0</v>
      </c>
    </row>
    <row r="210" spans="1:15" ht="141.75">
      <c r="A210" s="94" t="s">
        <v>464</v>
      </c>
      <c r="B210" s="56" t="s">
        <v>491</v>
      </c>
      <c r="C210" s="51">
        <v>10</v>
      </c>
      <c r="D210" s="57" t="s">
        <v>1008</v>
      </c>
      <c r="E210" s="95" t="s">
        <v>313</v>
      </c>
      <c r="F210" s="51" t="s">
        <v>787</v>
      </c>
      <c r="G210" s="47">
        <f>SUM(H210:I210)</f>
        <v>0</v>
      </c>
      <c r="H210" s="47">
        <v>0</v>
      </c>
      <c r="I210" s="47">
        <v>0</v>
      </c>
      <c r="J210" s="47">
        <f>SUM(K210:L210)</f>
        <v>0</v>
      </c>
      <c r="K210" s="47">
        <v>0</v>
      </c>
      <c r="L210" s="47"/>
      <c r="M210" s="47">
        <f>SUM(N210:O210)</f>
        <v>0</v>
      </c>
      <c r="N210" s="47">
        <v>0</v>
      </c>
      <c r="O210" s="47">
        <v>0</v>
      </c>
    </row>
    <row r="211" spans="1:15" ht="236.25">
      <c r="A211" s="94" t="s">
        <v>646</v>
      </c>
      <c r="B211" s="56" t="s">
        <v>491</v>
      </c>
      <c r="C211" s="51">
        <v>10</v>
      </c>
      <c r="D211" s="57" t="s">
        <v>1008</v>
      </c>
      <c r="E211" s="95" t="s">
        <v>314</v>
      </c>
      <c r="F211" s="51" t="s">
        <v>787</v>
      </c>
      <c r="G211" s="47">
        <f>SUM(H211:I211)</f>
        <v>8</v>
      </c>
      <c r="H211" s="47">
        <v>8</v>
      </c>
      <c r="I211" s="47">
        <v>0</v>
      </c>
      <c r="J211" s="47">
        <f>SUM(K211:L211)</f>
        <v>8</v>
      </c>
      <c r="K211" s="47">
        <v>8</v>
      </c>
      <c r="L211" s="47">
        <v>0</v>
      </c>
      <c r="M211" s="47">
        <f>SUM(N211:O211)</f>
        <v>8</v>
      </c>
      <c r="N211" s="47">
        <v>8</v>
      </c>
      <c r="O211" s="47"/>
    </row>
    <row r="212" spans="1:15" ht="126">
      <c r="A212" s="55" t="s">
        <v>836</v>
      </c>
      <c r="B212" s="103">
        <v>850</v>
      </c>
      <c r="C212" s="51">
        <v>10</v>
      </c>
      <c r="D212" s="57" t="s">
        <v>1008</v>
      </c>
      <c r="E212" s="124" t="s">
        <v>647</v>
      </c>
      <c r="F212" s="51"/>
      <c r="G212" s="47">
        <f aca="true" t="shared" si="100" ref="G212:O212">G213</f>
        <v>1213.5</v>
      </c>
      <c r="H212" s="47">
        <f t="shared" si="100"/>
        <v>1213.5</v>
      </c>
      <c r="I212" s="47">
        <f t="shared" si="100"/>
        <v>0</v>
      </c>
      <c r="J212" s="47">
        <f t="shared" si="100"/>
        <v>0</v>
      </c>
      <c r="K212" s="47">
        <f t="shared" si="100"/>
        <v>0</v>
      </c>
      <c r="L212" s="47">
        <f t="shared" si="100"/>
        <v>0</v>
      </c>
      <c r="M212" s="47">
        <f t="shared" si="100"/>
        <v>0</v>
      </c>
      <c r="N212" s="47">
        <f t="shared" si="100"/>
        <v>0</v>
      </c>
      <c r="O212" s="47">
        <f t="shared" si="100"/>
        <v>0</v>
      </c>
    </row>
    <row r="213" spans="1:15" ht="189">
      <c r="A213" s="55" t="s">
        <v>846</v>
      </c>
      <c r="B213" s="103">
        <v>850</v>
      </c>
      <c r="C213" s="51">
        <v>10</v>
      </c>
      <c r="D213" s="57" t="s">
        <v>1008</v>
      </c>
      <c r="E213" s="117" t="s">
        <v>24</v>
      </c>
      <c r="F213" s="51"/>
      <c r="G213" s="47">
        <f>SUM(G214)</f>
        <v>1213.5</v>
      </c>
      <c r="H213" s="47">
        <f aca="true" t="shared" si="101" ref="H213:O213">SUM(H214)</f>
        <v>1213.5</v>
      </c>
      <c r="I213" s="47">
        <f t="shared" si="101"/>
        <v>0</v>
      </c>
      <c r="J213" s="47">
        <f t="shared" si="101"/>
        <v>0</v>
      </c>
      <c r="K213" s="47">
        <f t="shared" si="101"/>
        <v>0</v>
      </c>
      <c r="L213" s="47">
        <f t="shared" si="101"/>
        <v>0</v>
      </c>
      <c r="M213" s="47">
        <f t="shared" si="101"/>
        <v>0</v>
      </c>
      <c r="N213" s="47">
        <f t="shared" si="101"/>
        <v>0</v>
      </c>
      <c r="O213" s="47">
        <f t="shared" si="101"/>
        <v>0</v>
      </c>
    </row>
    <row r="214" spans="1:15" ht="63">
      <c r="A214" s="94" t="s">
        <v>658</v>
      </c>
      <c r="B214" s="103">
        <v>850</v>
      </c>
      <c r="C214" s="51">
        <v>10</v>
      </c>
      <c r="D214" s="57" t="s">
        <v>1008</v>
      </c>
      <c r="E214" s="117" t="s">
        <v>25</v>
      </c>
      <c r="F214" s="51"/>
      <c r="G214" s="47">
        <f aca="true" t="shared" si="102" ref="G214:O214">G215</f>
        <v>1213.5</v>
      </c>
      <c r="H214" s="47">
        <f t="shared" si="102"/>
        <v>1213.5</v>
      </c>
      <c r="I214" s="47">
        <f t="shared" si="102"/>
        <v>0</v>
      </c>
      <c r="J214" s="47">
        <f t="shared" si="102"/>
        <v>0</v>
      </c>
      <c r="K214" s="47">
        <f t="shared" si="102"/>
        <v>0</v>
      </c>
      <c r="L214" s="47">
        <f t="shared" si="102"/>
        <v>0</v>
      </c>
      <c r="M214" s="47">
        <f t="shared" si="102"/>
        <v>0</v>
      </c>
      <c r="N214" s="47">
        <f t="shared" si="102"/>
        <v>0</v>
      </c>
      <c r="O214" s="47">
        <f t="shared" si="102"/>
        <v>0</v>
      </c>
    </row>
    <row r="215" spans="1:15" ht="220.5">
      <c r="A215" s="94" t="s">
        <v>333</v>
      </c>
      <c r="B215" s="103">
        <v>850</v>
      </c>
      <c r="C215" s="51">
        <v>10</v>
      </c>
      <c r="D215" s="57" t="s">
        <v>1008</v>
      </c>
      <c r="E215" s="118" t="s">
        <v>334</v>
      </c>
      <c r="F215" s="51" t="s">
        <v>787</v>
      </c>
      <c r="G215" s="47">
        <f>SUM(H215:I215)</f>
        <v>1213.5</v>
      </c>
      <c r="H215" s="47">
        <v>1213.5</v>
      </c>
      <c r="I215" s="47"/>
      <c r="J215" s="47">
        <f>SUM(K215:L215)</f>
        <v>0</v>
      </c>
      <c r="K215" s="47"/>
      <c r="L215" s="47"/>
      <c r="M215" s="47">
        <f>SUM(N215:O215)</f>
        <v>0</v>
      </c>
      <c r="N215" s="47"/>
      <c r="O215" s="47"/>
    </row>
    <row r="216" spans="1:15" ht="15.75">
      <c r="A216" s="48" t="s">
        <v>788</v>
      </c>
      <c r="B216" s="49" t="s">
        <v>491</v>
      </c>
      <c r="C216" s="89">
        <v>10</v>
      </c>
      <c r="D216" s="50" t="s">
        <v>528</v>
      </c>
      <c r="E216" s="52"/>
      <c r="F216" s="52"/>
      <c r="G216" s="53">
        <f aca="true" t="shared" si="103" ref="G216:O216">SUM(G217,G221)</f>
        <v>26341.199999999997</v>
      </c>
      <c r="H216" s="53">
        <f t="shared" si="103"/>
        <v>25440.5</v>
      </c>
      <c r="I216" s="53">
        <f t="shared" si="103"/>
        <v>900.6999999999999</v>
      </c>
      <c r="J216" s="53">
        <f t="shared" si="103"/>
        <v>19071.8</v>
      </c>
      <c r="K216" s="53">
        <f t="shared" si="103"/>
        <v>18699.199999999997</v>
      </c>
      <c r="L216" s="53">
        <f t="shared" si="103"/>
        <v>372.6</v>
      </c>
      <c r="M216" s="53">
        <f t="shared" si="103"/>
        <v>11519</v>
      </c>
      <c r="N216" s="53">
        <f t="shared" si="103"/>
        <v>11146.4</v>
      </c>
      <c r="O216" s="53">
        <f t="shared" si="103"/>
        <v>372.6</v>
      </c>
    </row>
    <row r="217" spans="1:15" ht="94.5">
      <c r="A217" s="55" t="s">
        <v>607</v>
      </c>
      <c r="B217" s="56" t="s">
        <v>491</v>
      </c>
      <c r="C217" s="51">
        <v>10</v>
      </c>
      <c r="D217" s="57" t="s">
        <v>528</v>
      </c>
      <c r="E217" s="125" t="s">
        <v>485</v>
      </c>
      <c r="F217" s="52"/>
      <c r="G217" s="59">
        <f>G218</f>
        <v>24</v>
      </c>
      <c r="H217" s="59">
        <f aca="true" t="shared" si="104" ref="H217:O218">H218</f>
        <v>0</v>
      </c>
      <c r="I217" s="59">
        <f t="shared" si="104"/>
        <v>24</v>
      </c>
      <c r="J217" s="59">
        <f t="shared" si="104"/>
        <v>0</v>
      </c>
      <c r="K217" s="59">
        <f t="shared" si="104"/>
        <v>0</v>
      </c>
      <c r="L217" s="59">
        <f t="shared" si="104"/>
        <v>0</v>
      </c>
      <c r="M217" s="59">
        <f t="shared" si="104"/>
        <v>0</v>
      </c>
      <c r="N217" s="59">
        <f t="shared" si="104"/>
        <v>0</v>
      </c>
      <c r="O217" s="59">
        <f t="shared" si="104"/>
        <v>0</v>
      </c>
    </row>
    <row r="218" spans="1:15" ht="141.75">
      <c r="A218" s="55" t="s">
        <v>226</v>
      </c>
      <c r="B218" s="51" t="s">
        <v>491</v>
      </c>
      <c r="C218" s="51" t="s">
        <v>789</v>
      </c>
      <c r="D218" s="57" t="s">
        <v>528</v>
      </c>
      <c r="E218" s="93" t="s">
        <v>769</v>
      </c>
      <c r="F218" s="52"/>
      <c r="G218" s="59">
        <f>G219</f>
        <v>24</v>
      </c>
      <c r="H218" s="59">
        <f t="shared" si="104"/>
        <v>0</v>
      </c>
      <c r="I218" s="59">
        <f t="shared" si="104"/>
        <v>24</v>
      </c>
      <c r="J218" s="59">
        <f t="shared" si="104"/>
        <v>0</v>
      </c>
      <c r="K218" s="59">
        <f t="shared" si="104"/>
        <v>0</v>
      </c>
      <c r="L218" s="59">
        <f t="shared" si="104"/>
        <v>0</v>
      </c>
      <c r="M218" s="59">
        <f t="shared" si="104"/>
        <v>0</v>
      </c>
      <c r="N218" s="59">
        <f t="shared" si="104"/>
        <v>0</v>
      </c>
      <c r="O218" s="59">
        <f t="shared" si="104"/>
        <v>0</v>
      </c>
    </row>
    <row r="219" spans="1:15" ht="94.5">
      <c r="A219" s="55" t="s">
        <v>794</v>
      </c>
      <c r="B219" s="51" t="s">
        <v>491</v>
      </c>
      <c r="C219" s="51" t="s">
        <v>789</v>
      </c>
      <c r="D219" s="57" t="s">
        <v>528</v>
      </c>
      <c r="E219" s="93" t="s">
        <v>793</v>
      </c>
      <c r="F219" s="52"/>
      <c r="G219" s="59">
        <f aca="true" t="shared" si="105" ref="G219:O219">SUM(G220:G220)</f>
        <v>24</v>
      </c>
      <c r="H219" s="59">
        <f t="shared" si="105"/>
        <v>0</v>
      </c>
      <c r="I219" s="59">
        <f t="shared" si="105"/>
        <v>24</v>
      </c>
      <c r="J219" s="59">
        <f t="shared" si="105"/>
        <v>0</v>
      </c>
      <c r="K219" s="59">
        <f t="shared" si="105"/>
        <v>0</v>
      </c>
      <c r="L219" s="59">
        <f t="shared" si="105"/>
        <v>0</v>
      </c>
      <c r="M219" s="59">
        <f t="shared" si="105"/>
        <v>0</v>
      </c>
      <c r="N219" s="59">
        <f t="shared" si="105"/>
        <v>0</v>
      </c>
      <c r="O219" s="59">
        <f t="shared" si="105"/>
        <v>0</v>
      </c>
    </row>
    <row r="220" spans="1:15" ht="126">
      <c r="A220" s="96" t="s">
        <v>988</v>
      </c>
      <c r="B220" s="51" t="s">
        <v>491</v>
      </c>
      <c r="C220" s="51" t="s">
        <v>789</v>
      </c>
      <c r="D220" s="51" t="s">
        <v>528</v>
      </c>
      <c r="E220" s="95" t="s">
        <v>884</v>
      </c>
      <c r="F220" s="51" t="s">
        <v>495</v>
      </c>
      <c r="G220" s="47">
        <f>H220+I220</f>
        <v>24</v>
      </c>
      <c r="H220" s="97"/>
      <c r="I220" s="97">
        <v>24</v>
      </c>
      <c r="J220" s="47">
        <f>K220+L220</f>
        <v>0</v>
      </c>
      <c r="K220" s="97"/>
      <c r="L220" s="97"/>
      <c r="M220" s="47">
        <f>N220+O220</f>
        <v>0</v>
      </c>
      <c r="N220" s="97"/>
      <c r="O220" s="97"/>
    </row>
    <row r="221" spans="1:15" ht="147" customHeight="1">
      <c r="A221" s="55" t="s">
        <v>203</v>
      </c>
      <c r="B221" s="91" t="s">
        <v>491</v>
      </c>
      <c r="C221" s="51">
        <v>10</v>
      </c>
      <c r="D221" s="57" t="s">
        <v>528</v>
      </c>
      <c r="E221" s="93" t="s">
        <v>26</v>
      </c>
      <c r="F221" s="52"/>
      <c r="G221" s="59">
        <f aca="true" t="shared" si="106" ref="G221:O221">G222</f>
        <v>26317.199999999997</v>
      </c>
      <c r="H221" s="59">
        <f t="shared" si="106"/>
        <v>25440.5</v>
      </c>
      <c r="I221" s="59">
        <f t="shared" si="106"/>
        <v>876.6999999999999</v>
      </c>
      <c r="J221" s="59">
        <f t="shared" si="106"/>
        <v>19071.8</v>
      </c>
      <c r="K221" s="59">
        <f t="shared" si="106"/>
        <v>18699.199999999997</v>
      </c>
      <c r="L221" s="59">
        <f t="shared" si="106"/>
        <v>372.6</v>
      </c>
      <c r="M221" s="59">
        <f t="shared" si="106"/>
        <v>11519</v>
      </c>
      <c r="N221" s="59">
        <f t="shared" si="106"/>
        <v>11146.4</v>
      </c>
      <c r="O221" s="59">
        <f t="shared" si="106"/>
        <v>372.6</v>
      </c>
    </row>
    <row r="222" spans="1:15" ht="189">
      <c r="A222" s="55" t="s">
        <v>846</v>
      </c>
      <c r="B222" s="91" t="s">
        <v>491</v>
      </c>
      <c r="C222" s="51">
        <v>10</v>
      </c>
      <c r="D222" s="57" t="s">
        <v>528</v>
      </c>
      <c r="E222" s="93" t="s">
        <v>24</v>
      </c>
      <c r="F222" s="52"/>
      <c r="G222" s="59">
        <f>SUM(G223,G225)</f>
        <v>26317.199999999997</v>
      </c>
      <c r="H222" s="59">
        <f aca="true" t="shared" si="107" ref="H222:O222">SUM(H223,H225)</f>
        <v>25440.5</v>
      </c>
      <c r="I222" s="59">
        <f t="shared" si="107"/>
        <v>876.6999999999999</v>
      </c>
      <c r="J222" s="59">
        <f t="shared" si="107"/>
        <v>19071.8</v>
      </c>
      <c r="K222" s="59">
        <f t="shared" si="107"/>
        <v>18699.199999999997</v>
      </c>
      <c r="L222" s="59">
        <f t="shared" si="107"/>
        <v>372.6</v>
      </c>
      <c r="M222" s="59">
        <f t="shared" si="107"/>
        <v>11519</v>
      </c>
      <c r="N222" s="59">
        <f t="shared" si="107"/>
        <v>11146.4</v>
      </c>
      <c r="O222" s="59">
        <f t="shared" si="107"/>
        <v>372.6</v>
      </c>
    </row>
    <row r="223" spans="1:15" ht="94.5">
      <c r="A223" s="94" t="s">
        <v>673</v>
      </c>
      <c r="B223" s="91" t="s">
        <v>491</v>
      </c>
      <c r="C223" s="51">
        <v>10</v>
      </c>
      <c r="D223" s="57" t="s">
        <v>528</v>
      </c>
      <c r="E223" s="93" t="s">
        <v>28</v>
      </c>
      <c r="F223" s="52"/>
      <c r="G223" s="59">
        <f aca="true" t="shared" si="108" ref="G223:O223">G224</f>
        <v>9222.1</v>
      </c>
      <c r="H223" s="59">
        <f t="shared" si="108"/>
        <v>9222.1</v>
      </c>
      <c r="I223" s="59">
        <f t="shared" si="108"/>
        <v>0</v>
      </c>
      <c r="J223" s="59">
        <f t="shared" si="108"/>
        <v>11619.8</v>
      </c>
      <c r="K223" s="59">
        <f t="shared" si="108"/>
        <v>11619.8</v>
      </c>
      <c r="L223" s="59">
        <f t="shared" si="108"/>
        <v>0</v>
      </c>
      <c r="M223" s="59">
        <f t="shared" si="108"/>
        <v>4067</v>
      </c>
      <c r="N223" s="59">
        <f t="shared" si="108"/>
        <v>4067</v>
      </c>
      <c r="O223" s="59">
        <f t="shared" si="108"/>
        <v>0</v>
      </c>
    </row>
    <row r="224" spans="1:15" ht="189">
      <c r="A224" s="94" t="s">
        <v>657</v>
      </c>
      <c r="B224" s="91" t="s">
        <v>491</v>
      </c>
      <c r="C224" s="51">
        <v>10</v>
      </c>
      <c r="D224" s="57" t="s">
        <v>528</v>
      </c>
      <c r="E224" s="95" t="s">
        <v>615</v>
      </c>
      <c r="F224" s="51" t="s">
        <v>139</v>
      </c>
      <c r="G224" s="47">
        <f>SUM(H224:I224)</f>
        <v>9222.1</v>
      </c>
      <c r="H224" s="47">
        <v>9222.1</v>
      </c>
      <c r="I224" s="47">
        <v>0</v>
      </c>
      <c r="J224" s="47">
        <f>SUM(K224:L224)</f>
        <v>11619.8</v>
      </c>
      <c r="K224" s="47">
        <v>11619.8</v>
      </c>
      <c r="L224" s="47">
        <v>0</v>
      </c>
      <c r="M224" s="47">
        <f>SUM(N224:O224)</f>
        <v>4067</v>
      </c>
      <c r="N224" s="47">
        <v>4067</v>
      </c>
      <c r="O224" s="47">
        <v>0</v>
      </c>
    </row>
    <row r="225" spans="1:15" ht="78.75">
      <c r="A225" s="94" t="s">
        <v>453</v>
      </c>
      <c r="B225" s="91" t="s">
        <v>491</v>
      </c>
      <c r="C225" s="51" t="s">
        <v>789</v>
      </c>
      <c r="D225" s="51" t="s">
        <v>528</v>
      </c>
      <c r="E225" s="93" t="s">
        <v>452</v>
      </c>
      <c r="F225" s="51"/>
      <c r="G225" s="47">
        <f aca="true" t="shared" si="109" ref="G225:O225">G226</f>
        <v>17095.1</v>
      </c>
      <c r="H225" s="47">
        <f t="shared" si="109"/>
        <v>16218.4</v>
      </c>
      <c r="I225" s="47">
        <f t="shared" si="109"/>
        <v>876.6999999999999</v>
      </c>
      <c r="J225" s="47">
        <f t="shared" si="109"/>
        <v>7452</v>
      </c>
      <c r="K225" s="47">
        <f t="shared" si="109"/>
        <v>7079.4</v>
      </c>
      <c r="L225" s="47">
        <f t="shared" si="109"/>
        <v>372.6</v>
      </c>
      <c r="M225" s="47">
        <f t="shared" si="109"/>
        <v>7452</v>
      </c>
      <c r="N225" s="47">
        <f t="shared" si="109"/>
        <v>7079.4</v>
      </c>
      <c r="O225" s="47">
        <f t="shared" si="109"/>
        <v>372.6</v>
      </c>
    </row>
    <row r="226" spans="1:15" ht="173.25">
      <c r="A226" s="94" t="s">
        <v>373</v>
      </c>
      <c r="B226" s="91" t="s">
        <v>491</v>
      </c>
      <c r="C226" s="51" t="s">
        <v>789</v>
      </c>
      <c r="D226" s="51" t="s">
        <v>528</v>
      </c>
      <c r="E226" s="95" t="s">
        <v>1021</v>
      </c>
      <c r="F226" s="51" t="s">
        <v>139</v>
      </c>
      <c r="G226" s="47">
        <f>H226+I226</f>
        <v>17095.1</v>
      </c>
      <c r="H226" s="47">
        <v>16218.4</v>
      </c>
      <c r="I226" s="47">
        <f>248.4+628.3</f>
        <v>876.6999999999999</v>
      </c>
      <c r="J226" s="47">
        <f>K226+L226</f>
        <v>7452</v>
      </c>
      <c r="K226" s="47">
        <v>7079.4</v>
      </c>
      <c r="L226" s="47">
        <v>372.6</v>
      </c>
      <c r="M226" s="47">
        <f>N226+O226</f>
        <v>7452</v>
      </c>
      <c r="N226" s="47">
        <v>7079.4</v>
      </c>
      <c r="O226" s="47">
        <v>372.6</v>
      </c>
    </row>
    <row r="227" spans="1:15" s="99" customFormat="1" ht="47.25">
      <c r="A227" s="48" t="s">
        <v>299</v>
      </c>
      <c r="B227" s="49" t="s">
        <v>491</v>
      </c>
      <c r="C227" s="89" t="s">
        <v>789</v>
      </c>
      <c r="D227" s="89" t="s">
        <v>1011</v>
      </c>
      <c r="E227" s="89"/>
      <c r="F227" s="89"/>
      <c r="G227" s="88">
        <f>G228+G232</f>
        <v>821</v>
      </c>
      <c r="H227" s="88">
        <f aca="true" t="shared" si="110" ref="H227:O227">H228+H232</f>
        <v>521</v>
      </c>
      <c r="I227" s="88">
        <f t="shared" si="110"/>
        <v>300</v>
      </c>
      <c r="J227" s="88">
        <f t="shared" si="110"/>
        <v>542</v>
      </c>
      <c r="K227" s="88">
        <f t="shared" si="110"/>
        <v>542</v>
      </c>
      <c r="L227" s="88">
        <f t="shared" si="110"/>
        <v>0</v>
      </c>
      <c r="M227" s="88">
        <f t="shared" si="110"/>
        <v>564</v>
      </c>
      <c r="N227" s="88">
        <f t="shared" si="110"/>
        <v>564</v>
      </c>
      <c r="O227" s="88">
        <f t="shared" si="110"/>
        <v>0</v>
      </c>
    </row>
    <row r="228" spans="1:15" s="99" customFormat="1" ht="177" customHeight="1">
      <c r="A228" s="55" t="s">
        <v>13</v>
      </c>
      <c r="B228" s="103">
        <v>850</v>
      </c>
      <c r="C228" s="51" t="s">
        <v>789</v>
      </c>
      <c r="D228" s="51" t="s">
        <v>1011</v>
      </c>
      <c r="E228" s="93" t="s">
        <v>732</v>
      </c>
      <c r="F228" s="89"/>
      <c r="G228" s="47">
        <f>G229</f>
        <v>521</v>
      </c>
      <c r="H228" s="47">
        <f aca="true" t="shared" si="111" ref="H228:O230">H229</f>
        <v>521</v>
      </c>
      <c r="I228" s="47">
        <f t="shared" si="111"/>
        <v>0</v>
      </c>
      <c r="J228" s="47">
        <f>J229</f>
        <v>542</v>
      </c>
      <c r="K228" s="47">
        <f t="shared" si="111"/>
        <v>542</v>
      </c>
      <c r="L228" s="47">
        <f t="shared" si="111"/>
        <v>0</v>
      </c>
      <c r="M228" s="47">
        <f>M229</f>
        <v>564</v>
      </c>
      <c r="N228" s="47">
        <f t="shared" si="111"/>
        <v>564</v>
      </c>
      <c r="O228" s="47">
        <f t="shared" si="111"/>
        <v>0</v>
      </c>
    </row>
    <row r="229" spans="1:15" s="99" customFormat="1" ht="204.75">
      <c r="A229" s="55" t="s">
        <v>14</v>
      </c>
      <c r="B229" s="103">
        <v>850</v>
      </c>
      <c r="C229" s="51" t="s">
        <v>789</v>
      </c>
      <c r="D229" s="51" t="s">
        <v>1011</v>
      </c>
      <c r="E229" s="93" t="s">
        <v>124</v>
      </c>
      <c r="F229" s="89"/>
      <c r="G229" s="47">
        <f>G230</f>
        <v>521</v>
      </c>
      <c r="H229" s="47">
        <f t="shared" si="111"/>
        <v>521</v>
      </c>
      <c r="I229" s="47">
        <f t="shared" si="111"/>
        <v>0</v>
      </c>
      <c r="J229" s="47">
        <f>J230</f>
        <v>542</v>
      </c>
      <c r="K229" s="47">
        <f t="shared" si="111"/>
        <v>542</v>
      </c>
      <c r="L229" s="47">
        <f t="shared" si="111"/>
        <v>0</v>
      </c>
      <c r="M229" s="47">
        <f>M230</f>
        <v>564</v>
      </c>
      <c r="N229" s="47">
        <f t="shared" si="111"/>
        <v>564</v>
      </c>
      <c r="O229" s="47">
        <f t="shared" si="111"/>
        <v>0</v>
      </c>
    </row>
    <row r="230" spans="1:15" s="99" customFormat="1" ht="63">
      <c r="A230" s="55" t="s">
        <v>852</v>
      </c>
      <c r="B230" s="103">
        <v>850</v>
      </c>
      <c r="C230" s="51" t="s">
        <v>789</v>
      </c>
      <c r="D230" s="51" t="s">
        <v>1011</v>
      </c>
      <c r="E230" s="93" t="s">
        <v>125</v>
      </c>
      <c r="F230" s="89"/>
      <c r="G230" s="47">
        <f>G231</f>
        <v>521</v>
      </c>
      <c r="H230" s="47">
        <f t="shared" si="111"/>
        <v>521</v>
      </c>
      <c r="I230" s="47">
        <f t="shared" si="111"/>
        <v>0</v>
      </c>
      <c r="J230" s="47">
        <f>J231</f>
        <v>542</v>
      </c>
      <c r="K230" s="47">
        <f t="shared" si="111"/>
        <v>542</v>
      </c>
      <c r="L230" s="47">
        <f t="shared" si="111"/>
        <v>0</v>
      </c>
      <c r="M230" s="47">
        <f>M231</f>
        <v>564</v>
      </c>
      <c r="N230" s="47">
        <f t="shared" si="111"/>
        <v>564</v>
      </c>
      <c r="O230" s="47">
        <f t="shared" si="111"/>
        <v>0</v>
      </c>
    </row>
    <row r="231" spans="1:15" ht="220.5">
      <c r="A231" s="94" t="s">
        <v>853</v>
      </c>
      <c r="B231" s="103">
        <v>850</v>
      </c>
      <c r="C231" s="51" t="s">
        <v>789</v>
      </c>
      <c r="D231" s="51" t="s">
        <v>1011</v>
      </c>
      <c r="E231" s="95" t="s">
        <v>310</v>
      </c>
      <c r="F231" s="51" t="s">
        <v>493</v>
      </c>
      <c r="G231" s="47">
        <f>SUM(H231:I231)</f>
        <v>521</v>
      </c>
      <c r="H231" s="47">
        <v>521</v>
      </c>
      <c r="I231" s="47">
        <v>0</v>
      </c>
      <c r="J231" s="47">
        <f>SUM(K231:L231)</f>
        <v>542</v>
      </c>
      <c r="K231" s="47">
        <v>542</v>
      </c>
      <c r="L231" s="47">
        <v>0</v>
      </c>
      <c r="M231" s="47">
        <f>SUM(N231:O231)</f>
        <v>564</v>
      </c>
      <c r="N231" s="47">
        <v>564</v>
      </c>
      <c r="O231" s="47">
        <v>0</v>
      </c>
    </row>
    <row r="232" spans="1:15" ht="47.25">
      <c r="A232" s="90" t="s">
        <v>623</v>
      </c>
      <c r="B232" s="103">
        <v>850</v>
      </c>
      <c r="C232" s="51" t="s">
        <v>789</v>
      </c>
      <c r="D232" s="51" t="s">
        <v>1011</v>
      </c>
      <c r="E232" s="58" t="s">
        <v>150</v>
      </c>
      <c r="F232" s="51"/>
      <c r="G232" s="47">
        <f>G233</f>
        <v>300</v>
      </c>
      <c r="H232" s="47">
        <f aca="true" t="shared" si="112" ref="H232:O233">H233</f>
        <v>0</v>
      </c>
      <c r="I232" s="47">
        <f t="shared" si="112"/>
        <v>300</v>
      </c>
      <c r="J232" s="47">
        <f t="shared" si="112"/>
        <v>0</v>
      </c>
      <c r="K232" s="47">
        <f t="shared" si="112"/>
        <v>0</v>
      </c>
      <c r="L232" s="47">
        <f t="shared" si="112"/>
        <v>0</v>
      </c>
      <c r="M232" s="47">
        <f t="shared" si="112"/>
        <v>0</v>
      </c>
      <c r="N232" s="47">
        <f t="shared" si="112"/>
        <v>0</v>
      </c>
      <c r="O232" s="47">
        <f t="shared" si="112"/>
        <v>0</v>
      </c>
    </row>
    <row r="233" spans="1:15" ht="31.5">
      <c r="A233" s="90" t="s">
        <v>152</v>
      </c>
      <c r="B233" s="103">
        <v>850</v>
      </c>
      <c r="C233" s="51" t="s">
        <v>789</v>
      </c>
      <c r="D233" s="51" t="s">
        <v>1011</v>
      </c>
      <c r="E233" s="58" t="s">
        <v>151</v>
      </c>
      <c r="F233" s="51"/>
      <c r="G233" s="47">
        <f>G234</f>
        <v>300</v>
      </c>
      <c r="H233" s="47">
        <f t="shared" si="112"/>
        <v>0</v>
      </c>
      <c r="I233" s="47">
        <f t="shared" si="112"/>
        <v>300</v>
      </c>
      <c r="J233" s="47">
        <f t="shared" si="112"/>
        <v>0</v>
      </c>
      <c r="K233" s="47">
        <f t="shared" si="112"/>
        <v>0</v>
      </c>
      <c r="L233" s="47">
        <f t="shared" si="112"/>
        <v>0</v>
      </c>
      <c r="M233" s="47">
        <f t="shared" si="112"/>
        <v>0</v>
      </c>
      <c r="N233" s="47">
        <f t="shared" si="112"/>
        <v>0</v>
      </c>
      <c r="O233" s="47">
        <f t="shared" si="112"/>
        <v>0</v>
      </c>
    </row>
    <row r="234" spans="1:15" ht="63">
      <c r="A234" s="90" t="s">
        <v>575</v>
      </c>
      <c r="B234" s="103">
        <v>850</v>
      </c>
      <c r="C234" s="51" t="s">
        <v>789</v>
      </c>
      <c r="D234" s="51" t="s">
        <v>1011</v>
      </c>
      <c r="E234" s="95" t="s">
        <v>867</v>
      </c>
      <c r="F234" s="51" t="s">
        <v>495</v>
      </c>
      <c r="G234" s="47">
        <f>SUM(H234:I234)</f>
        <v>300</v>
      </c>
      <c r="H234" s="47"/>
      <c r="I234" s="47">
        <v>300</v>
      </c>
      <c r="J234" s="47">
        <f>SUM(K234:L234)</f>
        <v>0</v>
      </c>
      <c r="K234" s="47"/>
      <c r="L234" s="47"/>
      <c r="M234" s="47">
        <f>SUM(N234:O234)</f>
        <v>0</v>
      </c>
      <c r="N234" s="47"/>
      <c r="O234" s="47"/>
    </row>
    <row r="235" spans="1:15" ht="31.5">
      <c r="A235" s="48" t="s">
        <v>790</v>
      </c>
      <c r="B235" s="126">
        <v>850</v>
      </c>
      <c r="C235" s="89">
        <v>11</v>
      </c>
      <c r="D235" s="51"/>
      <c r="E235" s="51"/>
      <c r="F235" s="51"/>
      <c r="G235" s="88">
        <f>SUM(G236,)</f>
        <v>45188.6</v>
      </c>
      <c r="H235" s="88">
        <f aca="true" t="shared" si="113" ref="H235:O236">SUM(H236,)</f>
        <v>0</v>
      </c>
      <c r="I235" s="88">
        <f t="shared" si="113"/>
        <v>45188.6</v>
      </c>
      <c r="J235" s="88">
        <f t="shared" si="113"/>
        <v>38461</v>
      </c>
      <c r="K235" s="88">
        <f t="shared" si="113"/>
        <v>0</v>
      </c>
      <c r="L235" s="88">
        <f t="shared" si="113"/>
        <v>38461</v>
      </c>
      <c r="M235" s="88">
        <f t="shared" si="113"/>
        <v>37973</v>
      </c>
      <c r="N235" s="88">
        <f t="shared" si="113"/>
        <v>0</v>
      </c>
      <c r="O235" s="88">
        <f t="shared" si="113"/>
        <v>37973</v>
      </c>
    </row>
    <row r="236" spans="1:15" ht="15.75">
      <c r="A236" s="48" t="s">
        <v>186</v>
      </c>
      <c r="B236" s="126">
        <v>850</v>
      </c>
      <c r="C236" s="89">
        <v>11</v>
      </c>
      <c r="D236" s="50" t="s">
        <v>527</v>
      </c>
      <c r="E236" s="51"/>
      <c r="F236" s="51"/>
      <c r="G236" s="88">
        <f>SUM(G237,)</f>
        <v>45188.6</v>
      </c>
      <c r="H236" s="88">
        <f t="shared" si="113"/>
        <v>0</v>
      </c>
      <c r="I236" s="88">
        <f t="shared" si="113"/>
        <v>45188.6</v>
      </c>
      <c r="J236" s="88">
        <f t="shared" si="113"/>
        <v>38461</v>
      </c>
      <c r="K236" s="88">
        <f t="shared" si="113"/>
        <v>0</v>
      </c>
      <c r="L236" s="88">
        <f t="shared" si="113"/>
        <v>38461</v>
      </c>
      <c r="M236" s="88">
        <f t="shared" si="113"/>
        <v>37973</v>
      </c>
      <c r="N236" s="88">
        <f t="shared" si="113"/>
        <v>0</v>
      </c>
      <c r="O236" s="88">
        <f t="shared" si="113"/>
        <v>37973</v>
      </c>
    </row>
    <row r="237" spans="1:15" ht="110.25">
      <c r="A237" s="55" t="s">
        <v>209</v>
      </c>
      <c r="B237" s="91" t="s">
        <v>497</v>
      </c>
      <c r="C237" s="51" t="s">
        <v>187</v>
      </c>
      <c r="D237" s="57" t="s">
        <v>527</v>
      </c>
      <c r="E237" s="58" t="s">
        <v>29</v>
      </c>
      <c r="F237" s="51"/>
      <c r="G237" s="47">
        <f aca="true" t="shared" si="114" ref="G237:O237">G238</f>
        <v>45188.6</v>
      </c>
      <c r="H237" s="47">
        <f t="shared" si="114"/>
        <v>0</v>
      </c>
      <c r="I237" s="47">
        <f t="shared" si="114"/>
        <v>45188.6</v>
      </c>
      <c r="J237" s="47">
        <f t="shared" si="114"/>
        <v>38461</v>
      </c>
      <c r="K237" s="47">
        <f t="shared" si="114"/>
        <v>0</v>
      </c>
      <c r="L237" s="47">
        <f t="shared" si="114"/>
        <v>38461</v>
      </c>
      <c r="M237" s="47">
        <f t="shared" si="114"/>
        <v>37973</v>
      </c>
      <c r="N237" s="47">
        <f t="shared" si="114"/>
        <v>0</v>
      </c>
      <c r="O237" s="47">
        <f t="shared" si="114"/>
        <v>37973</v>
      </c>
    </row>
    <row r="238" spans="1:15" ht="157.5">
      <c r="A238" s="55" t="s">
        <v>837</v>
      </c>
      <c r="B238" s="91" t="s">
        <v>497</v>
      </c>
      <c r="C238" s="51" t="s">
        <v>187</v>
      </c>
      <c r="D238" s="57" t="s">
        <v>527</v>
      </c>
      <c r="E238" s="58" t="s">
        <v>30</v>
      </c>
      <c r="F238" s="51"/>
      <c r="G238" s="47">
        <f>SUM(G239,G241)</f>
        <v>45188.6</v>
      </c>
      <c r="H238" s="47">
        <f aca="true" t="shared" si="115" ref="H238:O238">SUM(H239,H241)</f>
        <v>0</v>
      </c>
      <c r="I238" s="47">
        <f t="shared" si="115"/>
        <v>45188.6</v>
      </c>
      <c r="J238" s="47">
        <f t="shared" si="115"/>
        <v>38461</v>
      </c>
      <c r="K238" s="47">
        <f t="shared" si="115"/>
        <v>0</v>
      </c>
      <c r="L238" s="47">
        <f t="shared" si="115"/>
        <v>38461</v>
      </c>
      <c r="M238" s="47">
        <f t="shared" si="115"/>
        <v>37973</v>
      </c>
      <c r="N238" s="47">
        <f t="shared" si="115"/>
        <v>0</v>
      </c>
      <c r="O238" s="47">
        <f t="shared" si="115"/>
        <v>37973</v>
      </c>
    </row>
    <row r="239" spans="1:15" ht="110.25">
      <c r="A239" s="55" t="s">
        <v>655</v>
      </c>
      <c r="B239" s="91" t="s">
        <v>497</v>
      </c>
      <c r="C239" s="51" t="s">
        <v>187</v>
      </c>
      <c r="D239" s="57" t="s">
        <v>527</v>
      </c>
      <c r="E239" s="58" t="s">
        <v>31</v>
      </c>
      <c r="F239" s="51"/>
      <c r="G239" s="47">
        <f aca="true" t="shared" si="116" ref="G239:O241">SUM(G240:G240)</f>
        <v>41688.6</v>
      </c>
      <c r="H239" s="47">
        <f t="shared" si="116"/>
        <v>0</v>
      </c>
      <c r="I239" s="47">
        <f t="shared" si="116"/>
        <v>41688.6</v>
      </c>
      <c r="J239" s="47">
        <f t="shared" si="116"/>
        <v>38461</v>
      </c>
      <c r="K239" s="47">
        <f t="shared" si="116"/>
        <v>0</v>
      </c>
      <c r="L239" s="47">
        <f t="shared" si="116"/>
        <v>38461</v>
      </c>
      <c r="M239" s="47">
        <f t="shared" si="116"/>
        <v>37973</v>
      </c>
      <c r="N239" s="47">
        <f t="shared" si="116"/>
        <v>0</v>
      </c>
      <c r="O239" s="47">
        <f t="shared" si="116"/>
        <v>37973</v>
      </c>
    </row>
    <row r="240" spans="1:15" ht="173.25">
      <c r="A240" s="94" t="s">
        <v>630</v>
      </c>
      <c r="B240" s="91" t="s">
        <v>497</v>
      </c>
      <c r="C240" s="51" t="s">
        <v>187</v>
      </c>
      <c r="D240" s="57" t="s">
        <v>527</v>
      </c>
      <c r="E240" s="51" t="s">
        <v>315</v>
      </c>
      <c r="F240" s="51" t="s">
        <v>784</v>
      </c>
      <c r="G240" s="47">
        <f>SUM(H240:I240)</f>
        <v>41688.6</v>
      </c>
      <c r="H240" s="47">
        <v>0</v>
      </c>
      <c r="I240" s="47">
        <v>41688.6</v>
      </c>
      <c r="J240" s="47">
        <f>SUM(K240:L240)</f>
        <v>38461</v>
      </c>
      <c r="K240" s="47">
        <v>0</v>
      </c>
      <c r="L240" s="47">
        <v>38461</v>
      </c>
      <c r="M240" s="47">
        <f>SUM(N240:O240)</f>
        <v>37973</v>
      </c>
      <c r="N240" s="47">
        <v>0</v>
      </c>
      <c r="O240" s="47">
        <v>37973</v>
      </c>
    </row>
    <row r="241" spans="1:15" ht="63">
      <c r="A241" s="94" t="s">
        <v>814</v>
      </c>
      <c r="B241" s="91" t="s">
        <v>497</v>
      </c>
      <c r="C241" s="51" t="s">
        <v>187</v>
      </c>
      <c r="D241" s="57" t="s">
        <v>527</v>
      </c>
      <c r="E241" s="58" t="s">
        <v>815</v>
      </c>
      <c r="F241" s="51"/>
      <c r="G241" s="47">
        <f t="shared" si="116"/>
        <v>3500</v>
      </c>
      <c r="H241" s="47">
        <f t="shared" si="116"/>
        <v>0</v>
      </c>
      <c r="I241" s="47">
        <f t="shared" si="116"/>
        <v>3500</v>
      </c>
      <c r="J241" s="47">
        <f t="shared" si="116"/>
        <v>0</v>
      </c>
      <c r="K241" s="47">
        <f t="shared" si="116"/>
        <v>0</v>
      </c>
      <c r="L241" s="47">
        <f t="shared" si="116"/>
        <v>0</v>
      </c>
      <c r="M241" s="47">
        <f t="shared" si="116"/>
        <v>0</v>
      </c>
      <c r="N241" s="47">
        <f t="shared" si="116"/>
        <v>0</v>
      </c>
      <c r="O241" s="47">
        <f t="shared" si="116"/>
        <v>0</v>
      </c>
    </row>
    <row r="242" spans="1:15" ht="157.5">
      <c r="A242" s="94" t="s">
        <v>817</v>
      </c>
      <c r="B242" s="91" t="s">
        <v>497</v>
      </c>
      <c r="C242" s="51" t="s">
        <v>187</v>
      </c>
      <c r="D242" s="57" t="s">
        <v>527</v>
      </c>
      <c r="E242" s="51" t="s">
        <v>816</v>
      </c>
      <c r="F242" s="51" t="s">
        <v>784</v>
      </c>
      <c r="G242" s="47">
        <f>SUM(H242:I242)</f>
        <v>3500</v>
      </c>
      <c r="H242" s="47">
        <v>0</v>
      </c>
      <c r="I242" s="47">
        <v>3500</v>
      </c>
      <c r="J242" s="47">
        <f>SUM(K242:L242)</f>
        <v>0</v>
      </c>
      <c r="K242" s="47">
        <v>0</v>
      </c>
      <c r="L242" s="47"/>
      <c r="M242" s="47">
        <f>SUM(N242:O242)</f>
        <v>0</v>
      </c>
      <c r="N242" s="47">
        <v>0</v>
      </c>
      <c r="O242" s="47"/>
    </row>
    <row r="243" spans="1:15" s="99" customFormat="1" ht="31.5">
      <c r="A243" s="127" t="s">
        <v>193</v>
      </c>
      <c r="B243" s="108" t="s">
        <v>497</v>
      </c>
      <c r="C243" s="121" t="s">
        <v>202</v>
      </c>
      <c r="D243" s="121"/>
      <c r="E243" s="121"/>
      <c r="F243" s="121"/>
      <c r="G243" s="53">
        <f>G244</f>
        <v>494</v>
      </c>
      <c r="H243" s="53">
        <f aca="true" t="shared" si="117" ref="H243:O246">H244</f>
        <v>0</v>
      </c>
      <c r="I243" s="53">
        <f t="shared" si="117"/>
        <v>494</v>
      </c>
      <c r="J243" s="53">
        <f>J244</f>
        <v>0</v>
      </c>
      <c r="K243" s="53">
        <f t="shared" si="117"/>
        <v>0</v>
      </c>
      <c r="L243" s="53">
        <f t="shared" si="117"/>
        <v>0</v>
      </c>
      <c r="M243" s="53">
        <f>M244</f>
        <v>0</v>
      </c>
      <c r="N243" s="53">
        <f t="shared" si="117"/>
        <v>0</v>
      </c>
      <c r="O243" s="53">
        <f t="shared" si="117"/>
        <v>0</v>
      </c>
    </row>
    <row r="244" spans="1:15" s="99" customFormat="1" ht="31.5">
      <c r="A244" s="127" t="s">
        <v>1004</v>
      </c>
      <c r="B244" s="91" t="s">
        <v>497</v>
      </c>
      <c r="C244" s="121" t="s">
        <v>202</v>
      </c>
      <c r="D244" s="128" t="s">
        <v>533</v>
      </c>
      <c r="E244" s="121"/>
      <c r="F244" s="121"/>
      <c r="G244" s="53">
        <f>G245</f>
        <v>494</v>
      </c>
      <c r="H244" s="53">
        <f t="shared" si="117"/>
        <v>0</v>
      </c>
      <c r="I244" s="53">
        <f t="shared" si="117"/>
        <v>494</v>
      </c>
      <c r="J244" s="53">
        <f>J245</f>
        <v>0</v>
      </c>
      <c r="K244" s="53">
        <f t="shared" si="117"/>
        <v>0</v>
      </c>
      <c r="L244" s="53">
        <f t="shared" si="117"/>
        <v>0</v>
      </c>
      <c r="M244" s="53">
        <f>M245</f>
        <v>0</v>
      </c>
      <c r="N244" s="53">
        <f t="shared" si="117"/>
        <v>0</v>
      </c>
      <c r="O244" s="53">
        <f t="shared" si="117"/>
        <v>0</v>
      </c>
    </row>
    <row r="245" spans="1:15" ht="47.25">
      <c r="A245" s="90" t="s">
        <v>623</v>
      </c>
      <c r="B245" s="91" t="s">
        <v>497</v>
      </c>
      <c r="C245" s="52" t="s">
        <v>202</v>
      </c>
      <c r="D245" s="129" t="s">
        <v>533</v>
      </c>
      <c r="E245" s="58" t="s">
        <v>32</v>
      </c>
      <c r="F245" s="52"/>
      <c r="G245" s="59">
        <f>G246</f>
        <v>494</v>
      </c>
      <c r="H245" s="59">
        <f t="shared" si="117"/>
        <v>0</v>
      </c>
      <c r="I245" s="59">
        <f t="shared" si="117"/>
        <v>494</v>
      </c>
      <c r="J245" s="59">
        <f>J246</f>
        <v>0</v>
      </c>
      <c r="K245" s="59">
        <f t="shared" si="117"/>
        <v>0</v>
      </c>
      <c r="L245" s="59">
        <f t="shared" si="117"/>
        <v>0</v>
      </c>
      <c r="M245" s="59">
        <f>M246</f>
        <v>0</v>
      </c>
      <c r="N245" s="59">
        <f t="shared" si="117"/>
        <v>0</v>
      </c>
      <c r="O245" s="59">
        <f t="shared" si="117"/>
        <v>0</v>
      </c>
    </row>
    <row r="246" spans="1:15" ht="31.5">
      <c r="A246" s="90" t="s">
        <v>152</v>
      </c>
      <c r="B246" s="91" t="s">
        <v>497</v>
      </c>
      <c r="C246" s="52" t="s">
        <v>202</v>
      </c>
      <c r="D246" s="129" t="s">
        <v>533</v>
      </c>
      <c r="E246" s="58" t="s">
        <v>33</v>
      </c>
      <c r="F246" s="52"/>
      <c r="G246" s="59">
        <f>G247</f>
        <v>494</v>
      </c>
      <c r="H246" s="59">
        <f t="shared" si="117"/>
        <v>0</v>
      </c>
      <c r="I246" s="59">
        <f t="shared" si="117"/>
        <v>494</v>
      </c>
      <c r="J246" s="59">
        <f>J247</f>
        <v>0</v>
      </c>
      <c r="K246" s="59">
        <f t="shared" si="117"/>
        <v>0</v>
      </c>
      <c r="L246" s="59">
        <f t="shared" si="117"/>
        <v>0</v>
      </c>
      <c r="M246" s="59">
        <f>M247</f>
        <v>0</v>
      </c>
      <c r="N246" s="59">
        <f t="shared" si="117"/>
        <v>0</v>
      </c>
      <c r="O246" s="59">
        <f t="shared" si="117"/>
        <v>0</v>
      </c>
    </row>
    <row r="247" spans="1:15" ht="94.5">
      <c r="A247" s="130" t="s">
        <v>689</v>
      </c>
      <c r="B247" s="91" t="s">
        <v>497</v>
      </c>
      <c r="C247" s="52" t="s">
        <v>202</v>
      </c>
      <c r="D247" s="129" t="s">
        <v>533</v>
      </c>
      <c r="E247" s="114" t="s">
        <v>191</v>
      </c>
      <c r="F247" s="52" t="s">
        <v>192</v>
      </c>
      <c r="G247" s="59">
        <f>SUM(H247:I247)</f>
        <v>494</v>
      </c>
      <c r="H247" s="131"/>
      <c r="I247" s="97">
        <v>494</v>
      </c>
      <c r="J247" s="59">
        <f>SUM(K247:L247)</f>
        <v>0</v>
      </c>
      <c r="K247" s="131"/>
      <c r="L247" s="97"/>
      <c r="M247" s="59">
        <f>SUM(N247:O247)</f>
        <v>0</v>
      </c>
      <c r="N247" s="131"/>
      <c r="O247" s="97">
        <v>0</v>
      </c>
    </row>
    <row r="248" spans="1:15" ht="76.5" customHeight="1">
      <c r="A248" s="86" t="s">
        <v>827</v>
      </c>
      <c r="B248" s="119">
        <v>854</v>
      </c>
      <c r="C248" s="52"/>
      <c r="D248" s="52"/>
      <c r="E248" s="52"/>
      <c r="F248" s="52"/>
      <c r="G248" s="53">
        <f>G249</f>
        <v>2150.8999999999996</v>
      </c>
      <c r="H248" s="53">
        <f aca="true" t="shared" si="118" ref="H248:O248">H249</f>
        <v>0</v>
      </c>
      <c r="I248" s="53">
        <f t="shared" si="118"/>
        <v>2150.8999999999996</v>
      </c>
      <c r="J248" s="53">
        <f t="shared" si="118"/>
        <v>2125</v>
      </c>
      <c r="K248" s="53">
        <f t="shared" si="118"/>
        <v>0</v>
      </c>
      <c r="L248" s="53">
        <f t="shared" si="118"/>
        <v>2125</v>
      </c>
      <c r="M248" s="53">
        <f t="shared" si="118"/>
        <v>2210</v>
      </c>
      <c r="N248" s="53">
        <f t="shared" si="118"/>
        <v>0</v>
      </c>
      <c r="O248" s="53">
        <f t="shared" si="118"/>
        <v>2210</v>
      </c>
    </row>
    <row r="249" spans="1:15" ht="31.5">
      <c r="A249" s="48" t="s">
        <v>490</v>
      </c>
      <c r="B249" s="119">
        <v>854</v>
      </c>
      <c r="C249" s="50" t="s">
        <v>527</v>
      </c>
      <c r="D249" s="51"/>
      <c r="E249" s="51"/>
      <c r="F249" s="51"/>
      <c r="G249" s="53">
        <f>SUM(G250)</f>
        <v>2150.8999999999996</v>
      </c>
      <c r="H249" s="53">
        <f aca="true" t="shared" si="119" ref="H249:O249">SUM(H250)</f>
        <v>0</v>
      </c>
      <c r="I249" s="53">
        <f t="shared" si="119"/>
        <v>2150.8999999999996</v>
      </c>
      <c r="J249" s="53">
        <f t="shared" si="119"/>
        <v>2125</v>
      </c>
      <c r="K249" s="53">
        <f t="shared" si="119"/>
        <v>0</v>
      </c>
      <c r="L249" s="53">
        <f t="shared" si="119"/>
        <v>2125</v>
      </c>
      <c r="M249" s="53">
        <f t="shared" si="119"/>
        <v>2210</v>
      </c>
      <c r="N249" s="53">
        <f t="shared" si="119"/>
        <v>0</v>
      </c>
      <c r="O249" s="53">
        <f t="shared" si="119"/>
        <v>2210</v>
      </c>
    </row>
    <row r="250" spans="1:15" ht="110.25">
      <c r="A250" s="86" t="s">
        <v>335</v>
      </c>
      <c r="B250" s="119">
        <v>854</v>
      </c>
      <c r="C250" s="50" t="s">
        <v>527</v>
      </c>
      <c r="D250" s="50" t="s">
        <v>1011</v>
      </c>
      <c r="E250" s="51"/>
      <c r="F250" s="51"/>
      <c r="G250" s="88">
        <f>G251</f>
        <v>2150.8999999999996</v>
      </c>
      <c r="H250" s="88">
        <f aca="true" t="shared" si="120" ref="H250:O252">H251</f>
        <v>0</v>
      </c>
      <c r="I250" s="88">
        <f t="shared" si="120"/>
        <v>2150.8999999999996</v>
      </c>
      <c r="J250" s="88">
        <f t="shared" si="120"/>
        <v>2125</v>
      </c>
      <c r="K250" s="88">
        <f t="shared" si="120"/>
        <v>0</v>
      </c>
      <c r="L250" s="88">
        <f t="shared" si="120"/>
        <v>2125</v>
      </c>
      <c r="M250" s="88">
        <f t="shared" si="120"/>
        <v>2210</v>
      </c>
      <c r="N250" s="88">
        <f t="shared" si="120"/>
        <v>0</v>
      </c>
      <c r="O250" s="88">
        <f t="shared" si="120"/>
        <v>2210</v>
      </c>
    </row>
    <row r="251" spans="1:15" ht="47.25">
      <c r="A251" s="90" t="s">
        <v>623</v>
      </c>
      <c r="B251" s="103">
        <v>854</v>
      </c>
      <c r="C251" s="57" t="s">
        <v>527</v>
      </c>
      <c r="D251" s="57" t="s">
        <v>1011</v>
      </c>
      <c r="E251" s="58" t="s">
        <v>150</v>
      </c>
      <c r="F251" s="51"/>
      <c r="G251" s="47">
        <f>G252</f>
        <v>2150.8999999999996</v>
      </c>
      <c r="H251" s="47">
        <f t="shared" si="120"/>
        <v>0</v>
      </c>
      <c r="I251" s="47">
        <f t="shared" si="120"/>
        <v>2150.8999999999996</v>
      </c>
      <c r="J251" s="47">
        <f t="shared" si="120"/>
        <v>2125</v>
      </c>
      <c r="K251" s="47">
        <f t="shared" si="120"/>
        <v>0</v>
      </c>
      <c r="L251" s="47">
        <f t="shared" si="120"/>
        <v>2125</v>
      </c>
      <c r="M251" s="47">
        <f t="shared" si="120"/>
        <v>2210</v>
      </c>
      <c r="N251" s="47">
        <f t="shared" si="120"/>
        <v>0</v>
      </c>
      <c r="O251" s="47">
        <f t="shared" si="120"/>
        <v>2210</v>
      </c>
    </row>
    <row r="252" spans="1:15" ht="31.5">
      <c r="A252" s="90" t="s">
        <v>152</v>
      </c>
      <c r="B252" s="103">
        <v>854</v>
      </c>
      <c r="C252" s="57" t="s">
        <v>527</v>
      </c>
      <c r="D252" s="57" t="s">
        <v>1011</v>
      </c>
      <c r="E252" s="58" t="s">
        <v>151</v>
      </c>
      <c r="F252" s="51"/>
      <c r="G252" s="47">
        <f>G253</f>
        <v>2150.8999999999996</v>
      </c>
      <c r="H252" s="47">
        <f t="shared" si="120"/>
        <v>0</v>
      </c>
      <c r="I252" s="47">
        <f t="shared" si="120"/>
        <v>2150.8999999999996</v>
      </c>
      <c r="J252" s="47">
        <f t="shared" si="120"/>
        <v>2125</v>
      </c>
      <c r="K252" s="47">
        <f t="shared" si="120"/>
        <v>0</v>
      </c>
      <c r="L252" s="47">
        <f t="shared" si="120"/>
        <v>2125</v>
      </c>
      <c r="M252" s="47">
        <f t="shared" si="120"/>
        <v>2210</v>
      </c>
      <c r="N252" s="47">
        <f t="shared" si="120"/>
        <v>0</v>
      </c>
      <c r="O252" s="47">
        <f t="shared" si="120"/>
        <v>2210</v>
      </c>
    </row>
    <row r="253" spans="1:15" ht="220.5">
      <c r="A253" s="98" t="s">
        <v>2</v>
      </c>
      <c r="B253" s="91" t="s">
        <v>808</v>
      </c>
      <c r="C253" s="52"/>
      <c r="D253" s="129"/>
      <c r="E253" s="114"/>
      <c r="F253" s="52"/>
      <c r="G253" s="59">
        <f>SUM(G254:G255)</f>
        <v>2150.8999999999996</v>
      </c>
      <c r="H253" s="59">
        <f aca="true" t="shared" si="121" ref="H253:O253">SUM(H254:H255)</f>
        <v>0</v>
      </c>
      <c r="I253" s="59">
        <f t="shared" si="121"/>
        <v>2150.8999999999996</v>
      </c>
      <c r="J253" s="59">
        <f t="shared" si="121"/>
        <v>2125</v>
      </c>
      <c r="K253" s="59">
        <f t="shared" si="121"/>
        <v>0</v>
      </c>
      <c r="L253" s="59">
        <f t="shared" si="121"/>
        <v>2125</v>
      </c>
      <c r="M253" s="59">
        <f t="shared" si="121"/>
        <v>2210</v>
      </c>
      <c r="N253" s="59">
        <f t="shared" si="121"/>
        <v>0</v>
      </c>
      <c r="O253" s="59">
        <f t="shared" si="121"/>
        <v>2210</v>
      </c>
    </row>
    <row r="254" spans="1:15" ht="220.5">
      <c r="A254" s="98" t="s">
        <v>2</v>
      </c>
      <c r="B254" s="91" t="s">
        <v>808</v>
      </c>
      <c r="C254" s="57" t="s">
        <v>527</v>
      </c>
      <c r="D254" s="57" t="s">
        <v>1011</v>
      </c>
      <c r="E254" s="51" t="s">
        <v>307</v>
      </c>
      <c r="F254" s="51">
        <v>100</v>
      </c>
      <c r="G254" s="47">
        <f>SUM(H254:I254)</f>
        <v>2080.7</v>
      </c>
      <c r="H254" s="97"/>
      <c r="I254" s="97">
        <v>2080.7</v>
      </c>
      <c r="J254" s="47">
        <f>SUM(K254:L254)</f>
        <v>2115</v>
      </c>
      <c r="K254" s="97"/>
      <c r="L254" s="97">
        <v>2115</v>
      </c>
      <c r="M254" s="47">
        <f>SUM(N254:O254)</f>
        <v>2200</v>
      </c>
      <c r="N254" s="97"/>
      <c r="O254" s="97">
        <v>2200</v>
      </c>
    </row>
    <row r="255" spans="1:15" ht="94.5">
      <c r="A255" s="98" t="s">
        <v>482</v>
      </c>
      <c r="B255" s="91" t="s">
        <v>808</v>
      </c>
      <c r="C255" s="57" t="s">
        <v>527</v>
      </c>
      <c r="D255" s="57" t="s">
        <v>1011</v>
      </c>
      <c r="E255" s="51" t="s">
        <v>307</v>
      </c>
      <c r="F255" s="51">
        <v>200</v>
      </c>
      <c r="G255" s="47">
        <f>SUM(H255:I255)</f>
        <v>70.2</v>
      </c>
      <c r="H255" s="97"/>
      <c r="I255" s="97">
        <v>70.2</v>
      </c>
      <c r="J255" s="47">
        <f>SUM(K255:L255)</f>
        <v>10</v>
      </c>
      <c r="K255" s="97"/>
      <c r="L255" s="97">
        <v>10</v>
      </c>
      <c r="M255" s="47">
        <f>SUM(N255:O255)</f>
        <v>10</v>
      </c>
      <c r="N255" s="97"/>
      <c r="O255" s="97">
        <v>10</v>
      </c>
    </row>
    <row r="256" spans="1:15" s="99" customFormat="1" ht="110.25">
      <c r="A256" s="127" t="s">
        <v>832</v>
      </c>
      <c r="B256" s="108" t="s">
        <v>833</v>
      </c>
      <c r="C256" s="121"/>
      <c r="D256" s="128"/>
      <c r="E256" s="132"/>
      <c r="F256" s="121"/>
      <c r="G256" s="53">
        <f>SUM(G257,G263,G269,G284,G299,G314,G327)</f>
        <v>276877.5</v>
      </c>
      <c r="H256" s="53">
        <f aca="true" t="shared" si="122" ref="H256:O256">SUM(H257,H263,H269,H284,H299,H314,H327)</f>
        <v>226811.9</v>
      </c>
      <c r="I256" s="53">
        <f t="shared" si="122"/>
        <v>50065.6</v>
      </c>
      <c r="J256" s="53">
        <f t="shared" si="122"/>
        <v>257420.7</v>
      </c>
      <c r="K256" s="53">
        <f t="shared" si="122"/>
        <v>243575.3</v>
      </c>
      <c r="L256" s="53">
        <f t="shared" si="122"/>
        <v>13845.4</v>
      </c>
      <c r="M256" s="53">
        <f t="shared" si="122"/>
        <v>93509</v>
      </c>
      <c r="N256" s="53">
        <f t="shared" si="122"/>
        <v>83089</v>
      </c>
      <c r="O256" s="53">
        <f t="shared" si="122"/>
        <v>10420</v>
      </c>
    </row>
    <row r="257" spans="1:15" ht="31.5">
      <c r="A257" s="48" t="s">
        <v>490</v>
      </c>
      <c r="B257" s="49" t="s">
        <v>833</v>
      </c>
      <c r="C257" s="50" t="s">
        <v>527</v>
      </c>
      <c r="D257" s="51"/>
      <c r="E257" s="51"/>
      <c r="F257" s="51"/>
      <c r="G257" s="88">
        <f>G258</f>
        <v>5257.6</v>
      </c>
      <c r="H257" s="88">
        <f aca="true" t="shared" si="123" ref="H257:O258">H258</f>
        <v>0</v>
      </c>
      <c r="I257" s="88">
        <f t="shared" si="123"/>
        <v>5257.6</v>
      </c>
      <c r="J257" s="88">
        <f t="shared" si="123"/>
        <v>2323</v>
      </c>
      <c r="K257" s="88">
        <f t="shared" si="123"/>
        <v>0</v>
      </c>
      <c r="L257" s="88">
        <f t="shared" si="123"/>
        <v>2323</v>
      </c>
      <c r="M257" s="88">
        <f t="shared" si="123"/>
        <v>5767</v>
      </c>
      <c r="N257" s="88">
        <f t="shared" si="123"/>
        <v>0</v>
      </c>
      <c r="O257" s="88">
        <f t="shared" si="123"/>
        <v>5767</v>
      </c>
    </row>
    <row r="258" spans="1:15" ht="110.25">
      <c r="A258" s="86" t="s">
        <v>494</v>
      </c>
      <c r="B258" s="92">
        <v>855</v>
      </c>
      <c r="C258" s="50" t="s">
        <v>527</v>
      </c>
      <c r="D258" s="50" t="s">
        <v>528</v>
      </c>
      <c r="E258" s="51"/>
      <c r="F258" s="51"/>
      <c r="G258" s="88">
        <f>G259</f>
        <v>5257.6</v>
      </c>
      <c r="H258" s="88">
        <f t="shared" si="123"/>
        <v>0</v>
      </c>
      <c r="I258" s="88">
        <f t="shared" si="123"/>
        <v>5257.6</v>
      </c>
      <c r="J258" s="88">
        <f t="shared" si="123"/>
        <v>2323</v>
      </c>
      <c r="K258" s="88">
        <f t="shared" si="123"/>
        <v>0</v>
      </c>
      <c r="L258" s="88">
        <f t="shared" si="123"/>
        <v>2323</v>
      </c>
      <c r="M258" s="88">
        <f t="shared" si="123"/>
        <v>5767</v>
      </c>
      <c r="N258" s="88">
        <f t="shared" si="123"/>
        <v>0</v>
      </c>
      <c r="O258" s="88">
        <f t="shared" si="123"/>
        <v>5767</v>
      </c>
    </row>
    <row r="259" spans="1:15" ht="47.25">
      <c r="A259" s="90" t="s">
        <v>623</v>
      </c>
      <c r="B259" s="56" t="s">
        <v>833</v>
      </c>
      <c r="C259" s="57" t="s">
        <v>527</v>
      </c>
      <c r="D259" s="57" t="s">
        <v>528</v>
      </c>
      <c r="E259" s="58" t="s">
        <v>150</v>
      </c>
      <c r="F259" s="51"/>
      <c r="G259" s="47">
        <f aca="true" t="shared" si="124" ref="G259:O259">G260</f>
        <v>5257.6</v>
      </c>
      <c r="H259" s="47">
        <f t="shared" si="124"/>
        <v>0</v>
      </c>
      <c r="I259" s="47">
        <f t="shared" si="124"/>
        <v>5257.6</v>
      </c>
      <c r="J259" s="47">
        <f t="shared" si="124"/>
        <v>2323</v>
      </c>
      <c r="K259" s="47">
        <f t="shared" si="124"/>
        <v>0</v>
      </c>
      <c r="L259" s="47">
        <f t="shared" si="124"/>
        <v>2323</v>
      </c>
      <c r="M259" s="47">
        <f t="shared" si="124"/>
        <v>5767</v>
      </c>
      <c r="N259" s="47">
        <f t="shared" si="124"/>
        <v>0</v>
      </c>
      <c r="O259" s="47">
        <f t="shared" si="124"/>
        <v>5767</v>
      </c>
    </row>
    <row r="260" spans="1:15" ht="31.5">
      <c r="A260" s="90" t="s">
        <v>152</v>
      </c>
      <c r="B260" s="56" t="s">
        <v>833</v>
      </c>
      <c r="C260" s="57" t="s">
        <v>527</v>
      </c>
      <c r="D260" s="57" t="s">
        <v>528</v>
      </c>
      <c r="E260" s="58" t="s">
        <v>151</v>
      </c>
      <c r="F260" s="51"/>
      <c r="G260" s="47">
        <f>SUM(G261:G262)</f>
        <v>5257.6</v>
      </c>
      <c r="H260" s="47">
        <f aca="true" t="shared" si="125" ref="H260:O260">SUM(H261:H262)</f>
        <v>0</v>
      </c>
      <c r="I260" s="47">
        <f t="shared" si="125"/>
        <v>5257.6</v>
      </c>
      <c r="J260" s="47">
        <f t="shared" si="125"/>
        <v>2323</v>
      </c>
      <c r="K260" s="47">
        <f t="shared" si="125"/>
        <v>0</v>
      </c>
      <c r="L260" s="47">
        <f t="shared" si="125"/>
        <v>2323</v>
      </c>
      <c r="M260" s="47">
        <f t="shared" si="125"/>
        <v>5767</v>
      </c>
      <c r="N260" s="47">
        <f t="shared" si="125"/>
        <v>0</v>
      </c>
      <c r="O260" s="47">
        <f t="shared" si="125"/>
        <v>5767</v>
      </c>
    </row>
    <row r="261" spans="1:15" ht="315">
      <c r="A261" s="96" t="s">
        <v>929</v>
      </c>
      <c r="B261" s="56" t="s">
        <v>833</v>
      </c>
      <c r="C261" s="57" t="s">
        <v>527</v>
      </c>
      <c r="D261" s="57" t="s">
        <v>528</v>
      </c>
      <c r="E261" s="51" t="s">
        <v>307</v>
      </c>
      <c r="F261" s="51">
        <v>100</v>
      </c>
      <c r="G261" s="47">
        <f>SUM(H261:I261)</f>
        <v>4998</v>
      </c>
      <c r="H261" s="97"/>
      <c r="I261" s="97">
        <v>4998</v>
      </c>
      <c r="J261" s="47">
        <f>SUM(K261:L261)</f>
        <v>2323</v>
      </c>
      <c r="K261" s="97"/>
      <c r="L261" s="97">
        <v>2323</v>
      </c>
      <c r="M261" s="47">
        <f>SUM(N261:O261)</f>
        <v>5767</v>
      </c>
      <c r="N261" s="97"/>
      <c r="O261" s="97">
        <v>5767</v>
      </c>
    </row>
    <row r="262" spans="1:15" ht="173.25">
      <c r="A262" s="98" t="s">
        <v>617</v>
      </c>
      <c r="B262" s="56" t="s">
        <v>833</v>
      </c>
      <c r="C262" s="57" t="s">
        <v>527</v>
      </c>
      <c r="D262" s="57" t="s">
        <v>528</v>
      </c>
      <c r="E262" s="51" t="s">
        <v>307</v>
      </c>
      <c r="F262" s="51">
        <v>200</v>
      </c>
      <c r="G262" s="47">
        <f>SUM(H262:I262)</f>
        <v>259.6</v>
      </c>
      <c r="H262" s="97"/>
      <c r="I262" s="97">
        <v>259.6</v>
      </c>
      <c r="J262" s="47">
        <f>SUM(K262:L262)</f>
        <v>0</v>
      </c>
      <c r="K262" s="97"/>
      <c r="L262" s="97"/>
      <c r="M262" s="47">
        <f>SUM(N262:O262)</f>
        <v>0</v>
      </c>
      <c r="N262" s="97"/>
      <c r="O262" s="97"/>
    </row>
    <row r="263" spans="1:15" ht="63">
      <c r="A263" s="86" t="s">
        <v>496</v>
      </c>
      <c r="B263" s="49" t="s">
        <v>833</v>
      </c>
      <c r="C263" s="101" t="s">
        <v>1008</v>
      </c>
      <c r="D263" s="50"/>
      <c r="E263" s="89"/>
      <c r="F263" s="89"/>
      <c r="G263" s="88">
        <f>G264</f>
        <v>8262.3</v>
      </c>
      <c r="H263" s="88">
        <f aca="true" t="shared" si="126" ref="H263:O266">H264</f>
        <v>0</v>
      </c>
      <c r="I263" s="88">
        <f t="shared" si="126"/>
        <v>8262.3</v>
      </c>
      <c r="J263" s="88">
        <f t="shared" si="126"/>
        <v>0</v>
      </c>
      <c r="K263" s="88">
        <f t="shared" si="126"/>
        <v>0</v>
      </c>
      <c r="L263" s="88">
        <f t="shared" si="126"/>
        <v>0</v>
      </c>
      <c r="M263" s="88">
        <f t="shared" si="126"/>
        <v>0</v>
      </c>
      <c r="N263" s="88">
        <f t="shared" si="126"/>
        <v>0</v>
      </c>
      <c r="O263" s="88">
        <f t="shared" si="126"/>
        <v>0</v>
      </c>
    </row>
    <row r="264" spans="1:15" ht="94.5">
      <c r="A264" s="86" t="s">
        <v>512</v>
      </c>
      <c r="B264" s="49" t="s">
        <v>833</v>
      </c>
      <c r="C264" s="101" t="s">
        <v>1008</v>
      </c>
      <c r="D264" s="49" t="s">
        <v>789</v>
      </c>
      <c r="E264" s="89"/>
      <c r="F264" s="89"/>
      <c r="G264" s="88">
        <f>G265</f>
        <v>8262.3</v>
      </c>
      <c r="H264" s="88">
        <f t="shared" si="126"/>
        <v>0</v>
      </c>
      <c r="I264" s="88">
        <f t="shared" si="126"/>
        <v>8262.3</v>
      </c>
      <c r="J264" s="88">
        <f t="shared" si="126"/>
        <v>0</v>
      </c>
      <c r="K264" s="88">
        <f t="shared" si="126"/>
        <v>0</v>
      </c>
      <c r="L264" s="88">
        <f t="shared" si="126"/>
        <v>0</v>
      </c>
      <c r="M264" s="88">
        <f t="shared" si="126"/>
        <v>0</v>
      </c>
      <c r="N264" s="88">
        <f t="shared" si="126"/>
        <v>0</v>
      </c>
      <c r="O264" s="88">
        <f t="shared" si="126"/>
        <v>0</v>
      </c>
    </row>
    <row r="265" spans="1:15" ht="144.75" customHeight="1">
      <c r="A265" s="55" t="s">
        <v>604</v>
      </c>
      <c r="B265" s="91" t="s">
        <v>833</v>
      </c>
      <c r="C265" s="104" t="s">
        <v>1008</v>
      </c>
      <c r="D265" s="56" t="s">
        <v>789</v>
      </c>
      <c r="E265" s="105" t="s">
        <v>526</v>
      </c>
      <c r="F265" s="51"/>
      <c r="G265" s="47">
        <f>G266</f>
        <v>8262.3</v>
      </c>
      <c r="H265" s="47">
        <f t="shared" si="126"/>
        <v>0</v>
      </c>
      <c r="I265" s="47">
        <f t="shared" si="126"/>
        <v>8262.3</v>
      </c>
      <c r="J265" s="47">
        <f t="shared" si="126"/>
        <v>0</v>
      </c>
      <c r="K265" s="47">
        <f t="shared" si="126"/>
        <v>0</v>
      </c>
      <c r="L265" s="47">
        <f t="shared" si="126"/>
        <v>0</v>
      </c>
      <c r="M265" s="47">
        <f t="shared" si="126"/>
        <v>0</v>
      </c>
      <c r="N265" s="47">
        <f t="shared" si="126"/>
        <v>0</v>
      </c>
      <c r="O265" s="47">
        <f t="shared" si="126"/>
        <v>0</v>
      </c>
    </row>
    <row r="266" spans="1:15" ht="270.75" customHeight="1">
      <c r="A266" s="94" t="s">
        <v>12</v>
      </c>
      <c r="B266" s="91" t="s">
        <v>833</v>
      </c>
      <c r="C266" s="104" t="s">
        <v>1008</v>
      </c>
      <c r="D266" s="56" t="s">
        <v>789</v>
      </c>
      <c r="E266" s="105" t="s">
        <v>130</v>
      </c>
      <c r="F266" s="51"/>
      <c r="G266" s="47">
        <f>G267</f>
        <v>8262.3</v>
      </c>
      <c r="H266" s="47">
        <f t="shared" si="126"/>
        <v>0</v>
      </c>
      <c r="I266" s="47">
        <f t="shared" si="126"/>
        <v>8262.3</v>
      </c>
      <c r="J266" s="47">
        <f t="shared" si="126"/>
        <v>0</v>
      </c>
      <c r="K266" s="47">
        <f t="shared" si="126"/>
        <v>0</v>
      </c>
      <c r="L266" s="47">
        <f t="shared" si="126"/>
        <v>0</v>
      </c>
      <c r="M266" s="47">
        <f t="shared" si="126"/>
        <v>0</v>
      </c>
      <c r="N266" s="47">
        <f t="shared" si="126"/>
        <v>0</v>
      </c>
      <c r="O266" s="47">
        <f t="shared" si="126"/>
        <v>0</v>
      </c>
    </row>
    <row r="267" spans="1:15" ht="63">
      <c r="A267" s="94" t="s">
        <v>892</v>
      </c>
      <c r="B267" s="91" t="s">
        <v>833</v>
      </c>
      <c r="C267" s="104" t="s">
        <v>1008</v>
      </c>
      <c r="D267" s="56" t="s">
        <v>789</v>
      </c>
      <c r="E267" s="105" t="s">
        <v>893</v>
      </c>
      <c r="F267" s="106"/>
      <c r="G267" s="47">
        <f>G268</f>
        <v>8262.3</v>
      </c>
      <c r="H267" s="47">
        <f aca="true" t="shared" si="127" ref="H267:O267">H268</f>
        <v>0</v>
      </c>
      <c r="I267" s="47">
        <f t="shared" si="127"/>
        <v>8262.3</v>
      </c>
      <c r="J267" s="47">
        <f t="shared" si="127"/>
        <v>0</v>
      </c>
      <c r="K267" s="47">
        <f t="shared" si="127"/>
        <v>0</v>
      </c>
      <c r="L267" s="47">
        <f t="shared" si="127"/>
        <v>0</v>
      </c>
      <c r="M267" s="47">
        <f t="shared" si="127"/>
        <v>0</v>
      </c>
      <c r="N267" s="47">
        <f t="shared" si="127"/>
        <v>0</v>
      </c>
      <c r="O267" s="47">
        <f t="shared" si="127"/>
        <v>0</v>
      </c>
    </row>
    <row r="268" spans="1:15" ht="110.25">
      <c r="A268" s="94" t="s">
        <v>981</v>
      </c>
      <c r="B268" s="91" t="s">
        <v>833</v>
      </c>
      <c r="C268" s="104" t="s">
        <v>1008</v>
      </c>
      <c r="D268" s="56" t="s">
        <v>789</v>
      </c>
      <c r="E268" s="56" t="s">
        <v>894</v>
      </c>
      <c r="F268" s="106">
        <v>400</v>
      </c>
      <c r="G268" s="47">
        <f>SUM(H268:I268)</f>
        <v>8262.3</v>
      </c>
      <c r="H268" s="47"/>
      <c r="I268" s="47">
        <v>8262.3</v>
      </c>
      <c r="J268" s="47"/>
      <c r="K268" s="47"/>
      <c r="L268" s="47"/>
      <c r="M268" s="47"/>
      <c r="N268" s="47"/>
      <c r="O268" s="47"/>
    </row>
    <row r="269" spans="1:15" ht="31.5">
      <c r="A269" s="48" t="s">
        <v>498</v>
      </c>
      <c r="B269" s="49" t="s">
        <v>833</v>
      </c>
      <c r="C269" s="50" t="s">
        <v>528</v>
      </c>
      <c r="D269" s="51"/>
      <c r="E269" s="51"/>
      <c r="F269" s="51"/>
      <c r="G269" s="88">
        <f>SUM(G270,G279)</f>
        <v>29693.2</v>
      </c>
      <c r="H269" s="88">
        <f>SUM(H270,H279)</f>
        <v>29371.3</v>
      </c>
      <c r="I269" s="88">
        <f aca="true" t="shared" si="128" ref="I269:O269">SUM(I270,I279)</f>
        <v>321.9</v>
      </c>
      <c r="J269" s="88">
        <f t="shared" si="128"/>
        <v>68878</v>
      </c>
      <c r="K269" s="88">
        <f t="shared" si="128"/>
        <v>65434</v>
      </c>
      <c r="L269" s="88">
        <f t="shared" si="128"/>
        <v>3444</v>
      </c>
      <c r="M269" s="88">
        <f t="shared" si="128"/>
        <v>0</v>
      </c>
      <c r="N269" s="88">
        <f t="shared" si="128"/>
        <v>0</v>
      </c>
      <c r="O269" s="88">
        <f t="shared" si="128"/>
        <v>0</v>
      </c>
    </row>
    <row r="270" spans="1:15" s="99" customFormat="1" ht="31.5">
      <c r="A270" s="48" t="s">
        <v>199</v>
      </c>
      <c r="B270" s="49" t="s">
        <v>833</v>
      </c>
      <c r="C270" s="50" t="s">
        <v>528</v>
      </c>
      <c r="D270" s="50" t="s">
        <v>1009</v>
      </c>
      <c r="E270" s="89"/>
      <c r="F270" s="89"/>
      <c r="G270" s="88">
        <f>G271</f>
        <v>29677.2</v>
      </c>
      <c r="H270" s="88">
        <f aca="true" t="shared" si="129" ref="H270:O271">H271</f>
        <v>29371.3</v>
      </c>
      <c r="I270" s="88">
        <f t="shared" si="129"/>
        <v>305.9</v>
      </c>
      <c r="J270" s="88">
        <f t="shared" si="129"/>
        <v>68878</v>
      </c>
      <c r="K270" s="88">
        <f t="shared" si="129"/>
        <v>65434</v>
      </c>
      <c r="L270" s="88">
        <f t="shared" si="129"/>
        <v>3444</v>
      </c>
      <c r="M270" s="88">
        <f t="shared" si="129"/>
        <v>0</v>
      </c>
      <c r="N270" s="88">
        <f t="shared" si="129"/>
        <v>0</v>
      </c>
      <c r="O270" s="88">
        <f t="shared" si="129"/>
        <v>0</v>
      </c>
    </row>
    <row r="271" spans="1:15" ht="110.25">
      <c r="A271" s="55" t="s">
        <v>840</v>
      </c>
      <c r="B271" s="56" t="s">
        <v>833</v>
      </c>
      <c r="C271" s="57" t="s">
        <v>528</v>
      </c>
      <c r="D271" s="57" t="s">
        <v>1009</v>
      </c>
      <c r="E271" s="93" t="s">
        <v>400</v>
      </c>
      <c r="F271" s="51"/>
      <c r="G271" s="47">
        <f>G272</f>
        <v>29677.2</v>
      </c>
      <c r="H271" s="47">
        <f t="shared" si="129"/>
        <v>29371.3</v>
      </c>
      <c r="I271" s="47">
        <f t="shared" si="129"/>
        <v>305.9</v>
      </c>
      <c r="J271" s="47">
        <f t="shared" si="129"/>
        <v>68878</v>
      </c>
      <c r="K271" s="47">
        <f t="shared" si="129"/>
        <v>65434</v>
      </c>
      <c r="L271" s="47">
        <f t="shared" si="129"/>
        <v>3444</v>
      </c>
      <c r="M271" s="47">
        <f t="shared" si="129"/>
        <v>0</v>
      </c>
      <c r="N271" s="47">
        <f t="shared" si="129"/>
        <v>0</v>
      </c>
      <c r="O271" s="47">
        <f t="shared" si="129"/>
        <v>0</v>
      </c>
    </row>
    <row r="272" spans="1:15" ht="157.5">
      <c r="A272" s="55" t="s">
        <v>844</v>
      </c>
      <c r="B272" s="56" t="s">
        <v>833</v>
      </c>
      <c r="C272" s="57" t="s">
        <v>528</v>
      </c>
      <c r="D272" s="57" t="s">
        <v>1009</v>
      </c>
      <c r="E272" s="93" t="s">
        <v>405</v>
      </c>
      <c r="F272" s="51"/>
      <c r="G272" s="47">
        <f>SUM(G273,G276)</f>
        <v>29677.2</v>
      </c>
      <c r="H272" s="47">
        <f aca="true" t="shared" si="130" ref="H272:O272">SUM(H273,H276)</f>
        <v>29371.3</v>
      </c>
      <c r="I272" s="47">
        <f t="shared" si="130"/>
        <v>305.9</v>
      </c>
      <c r="J272" s="47">
        <f t="shared" si="130"/>
        <v>68878</v>
      </c>
      <c r="K272" s="47">
        <f t="shared" si="130"/>
        <v>65434</v>
      </c>
      <c r="L272" s="47">
        <f t="shared" si="130"/>
        <v>3444</v>
      </c>
      <c r="M272" s="47">
        <f t="shared" si="130"/>
        <v>0</v>
      </c>
      <c r="N272" s="47">
        <f t="shared" si="130"/>
        <v>0</v>
      </c>
      <c r="O272" s="47">
        <f t="shared" si="130"/>
        <v>0</v>
      </c>
    </row>
    <row r="273" spans="1:15" ht="78.75">
      <c r="A273" s="55" t="s">
        <v>407</v>
      </c>
      <c r="B273" s="56" t="s">
        <v>833</v>
      </c>
      <c r="C273" s="57" t="s">
        <v>528</v>
      </c>
      <c r="D273" s="57" t="s">
        <v>1009</v>
      </c>
      <c r="E273" s="93" t="s">
        <v>406</v>
      </c>
      <c r="F273" s="51"/>
      <c r="G273" s="47">
        <f>SUM(G274:G275)</f>
        <v>29677.2</v>
      </c>
      <c r="H273" s="47">
        <f aca="true" t="shared" si="131" ref="H273:O273">SUM(H274:H275)</f>
        <v>29371.3</v>
      </c>
      <c r="I273" s="47">
        <f t="shared" si="131"/>
        <v>305.9</v>
      </c>
      <c r="J273" s="47">
        <f t="shared" si="131"/>
        <v>0</v>
      </c>
      <c r="K273" s="47">
        <f t="shared" si="131"/>
        <v>0</v>
      </c>
      <c r="L273" s="47">
        <f t="shared" si="131"/>
        <v>0</v>
      </c>
      <c r="M273" s="47">
        <f t="shared" si="131"/>
        <v>0</v>
      </c>
      <c r="N273" s="47">
        <f t="shared" si="131"/>
        <v>0</v>
      </c>
      <c r="O273" s="47">
        <f t="shared" si="131"/>
        <v>0</v>
      </c>
    </row>
    <row r="274" spans="1:15" ht="110.25">
      <c r="A274" s="55" t="s">
        <v>826</v>
      </c>
      <c r="B274" s="56" t="s">
        <v>833</v>
      </c>
      <c r="C274" s="57" t="s">
        <v>528</v>
      </c>
      <c r="D274" s="57" t="s">
        <v>1009</v>
      </c>
      <c r="E274" s="95" t="s">
        <v>449</v>
      </c>
      <c r="F274" s="51" t="s">
        <v>495</v>
      </c>
      <c r="G274" s="47">
        <f>SUM(H274:I274)</f>
        <v>305.9</v>
      </c>
      <c r="H274" s="47"/>
      <c r="I274" s="47">
        <v>305.9</v>
      </c>
      <c r="J274" s="47">
        <f>SUM(K274:L274)</f>
        <v>0</v>
      </c>
      <c r="K274" s="47"/>
      <c r="L274" s="47"/>
      <c r="M274" s="47">
        <f>SUM(N274:O274)</f>
        <v>0</v>
      </c>
      <c r="N274" s="47"/>
      <c r="O274" s="47"/>
    </row>
    <row r="275" spans="1:15" ht="173.25">
      <c r="A275" s="98" t="s">
        <v>737</v>
      </c>
      <c r="B275" s="56" t="s">
        <v>833</v>
      </c>
      <c r="C275" s="57" t="s">
        <v>528</v>
      </c>
      <c r="D275" s="57" t="s">
        <v>1009</v>
      </c>
      <c r="E275" s="114" t="s">
        <v>736</v>
      </c>
      <c r="F275" s="51" t="s">
        <v>495</v>
      </c>
      <c r="G275" s="47">
        <f>SUM(H275:I275)</f>
        <v>29371.3</v>
      </c>
      <c r="H275" s="47">
        <v>29371.3</v>
      </c>
      <c r="I275" s="47"/>
      <c r="J275" s="47">
        <f>SUM(K275:L275)</f>
        <v>0</v>
      </c>
      <c r="K275" s="47"/>
      <c r="L275" s="47"/>
      <c r="M275" s="47">
        <f>SUM(N275:O275)</f>
        <v>0</v>
      </c>
      <c r="N275" s="47"/>
      <c r="O275" s="47"/>
    </row>
    <row r="276" spans="1:15" ht="78.75">
      <c r="A276" s="98" t="s">
        <v>964</v>
      </c>
      <c r="B276" s="56" t="s">
        <v>833</v>
      </c>
      <c r="C276" s="57" t="s">
        <v>528</v>
      </c>
      <c r="D276" s="57" t="s">
        <v>1009</v>
      </c>
      <c r="E276" s="93" t="s">
        <v>961</v>
      </c>
      <c r="F276" s="51"/>
      <c r="G276" s="47">
        <f>SUM(G277:G278)</f>
        <v>0</v>
      </c>
      <c r="H276" s="47">
        <f aca="true" t="shared" si="132" ref="H276:O276">SUM(H277:H278)</f>
        <v>0</v>
      </c>
      <c r="I276" s="47">
        <f t="shared" si="132"/>
        <v>0</v>
      </c>
      <c r="J276" s="47">
        <f t="shared" si="132"/>
        <v>68878</v>
      </c>
      <c r="K276" s="47">
        <f t="shared" si="132"/>
        <v>65434</v>
      </c>
      <c r="L276" s="47">
        <f t="shared" si="132"/>
        <v>3444</v>
      </c>
      <c r="M276" s="47">
        <f t="shared" si="132"/>
        <v>0</v>
      </c>
      <c r="N276" s="47">
        <f t="shared" si="132"/>
        <v>0</v>
      </c>
      <c r="O276" s="47">
        <f t="shared" si="132"/>
        <v>0</v>
      </c>
    </row>
    <row r="277" spans="1:15" ht="110.25">
      <c r="A277" s="98" t="s">
        <v>980</v>
      </c>
      <c r="B277" s="56" t="s">
        <v>833</v>
      </c>
      <c r="C277" s="57" t="s">
        <v>528</v>
      </c>
      <c r="D277" s="57" t="s">
        <v>1009</v>
      </c>
      <c r="E277" s="93" t="s">
        <v>978</v>
      </c>
      <c r="F277" s="51" t="s">
        <v>495</v>
      </c>
      <c r="G277" s="47">
        <f>SUM(H277:I277)</f>
        <v>0</v>
      </c>
      <c r="H277" s="47"/>
      <c r="I277" s="47"/>
      <c r="J277" s="47">
        <f>SUM(K277:L277)</f>
        <v>3444</v>
      </c>
      <c r="K277" s="47"/>
      <c r="L277" s="47">
        <v>3444</v>
      </c>
      <c r="M277" s="47">
        <f>SUM(N277:O277)</f>
        <v>0</v>
      </c>
      <c r="N277" s="47"/>
      <c r="O277" s="47"/>
    </row>
    <row r="278" spans="1:15" ht="126">
      <c r="A278" s="98" t="s">
        <v>963</v>
      </c>
      <c r="B278" s="56" t="s">
        <v>833</v>
      </c>
      <c r="C278" s="57" t="s">
        <v>528</v>
      </c>
      <c r="D278" s="57" t="s">
        <v>1009</v>
      </c>
      <c r="E278" s="114" t="s">
        <v>962</v>
      </c>
      <c r="F278" s="51" t="s">
        <v>495</v>
      </c>
      <c r="G278" s="47">
        <f>SUM(H278:I278)</f>
        <v>0</v>
      </c>
      <c r="H278" s="47"/>
      <c r="I278" s="47"/>
      <c r="J278" s="47">
        <f>SUM(K278:L278)</f>
        <v>65434</v>
      </c>
      <c r="K278" s="47">
        <v>65434</v>
      </c>
      <c r="L278" s="47"/>
      <c r="M278" s="47">
        <f>SUM(N278:O278)</f>
        <v>0</v>
      </c>
      <c r="N278" s="47"/>
      <c r="O278" s="47"/>
    </row>
    <row r="279" spans="1:15" s="99" customFormat="1" ht="47.25">
      <c r="A279" s="48" t="s">
        <v>201</v>
      </c>
      <c r="B279" s="49" t="s">
        <v>833</v>
      </c>
      <c r="C279" s="50" t="s">
        <v>528</v>
      </c>
      <c r="D279" s="89" t="s">
        <v>202</v>
      </c>
      <c r="E279" s="133"/>
      <c r="F279" s="89"/>
      <c r="G279" s="88">
        <f>G280</f>
        <v>16</v>
      </c>
      <c r="H279" s="88">
        <f aca="true" t="shared" si="133" ref="H279:O282">H280</f>
        <v>0</v>
      </c>
      <c r="I279" s="88">
        <f t="shared" si="133"/>
        <v>16</v>
      </c>
      <c r="J279" s="88">
        <f t="shared" si="133"/>
        <v>0</v>
      </c>
      <c r="K279" s="88">
        <f t="shared" si="133"/>
        <v>0</v>
      </c>
      <c r="L279" s="88">
        <f t="shared" si="133"/>
        <v>0</v>
      </c>
      <c r="M279" s="88">
        <f t="shared" si="133"/>
        <v>0</v>
      </c>
      <c r="N279" s="88">
        <f t="shared" si="133"/>
        <v>0</v>
      </c>
      <c r="O279" s="88">
        <f t="shared" si="133"/>
        <v>0</v>
      </c>
    </row>
    <row r="280" spans="1:15" ht="183" customHeight="1">
      <c r="A280" s="98" t="s">
        <v>13</v>
      </c>
      <c r="B280" s="56" t="s">
        <v>833</v>
      </c>
      <c r="C280" s="57" t="s">
        <v>528</v>
      </c>
      <c r="D280" s="51" t="s">
        <v>202</v>
      </c>
      <c r="E280" s="93" t="s">
        <v>732</v>
      </c>
      <c r="F280" s="51"/>
      <c r="G280" s="47">
        <f>G281</f>
        <v>16</v>
      </c>
      <c r="H280" s="47">
        <f t="shared" si="133"/>
        <v>0</v>
      </c>
      <c r="I280" s="47">
        <f t="shared" si="133"/>
        <v>16</v>
      </c>
      <c r="J280" s="47">
        <f t="shared" si="133"/>
        <v>0</v>
      </c>
      <c r="K280" s="47">
        <f t="shared" si="133"/>
        <v>0</v>
      </c>
      <c r="L280" s="47">
        <f t="shared" si="133"/>
        <v>0</v>
      </c>
      <c r="M280" s="47">
        <f t="shared" si="133"/>
        <v>0</v>
      </c>
      <c r="N280" s="47">
        <f t="shared" si="133"/>
        <v>0</v>
      </c>
      <c r="O280" s="47">
        <f t="shared" si="133"/>
        <v>0</v>
      </c>
    </row>
    <row r="281" spans="1:15" ht="228" customHeight="1">
      <c r="A281" s="98" t="s">
        <v>467</v>
      </c>
      <c r="B281" s="56" t="s">
        <v>833</v>
      </c>
      <c r="C281" s="57" t="s">
        <v>528</v>
      </c>
      <c r="D281" s="51" t="s">
        <v>202</v>
      </c>
      <c r="E281" s="93" t="s">
        <v>468</v>
      </c>
      <c r="F281" s="51"/>
      <c r="G281" s="47">
        <f>G282</f>
        <v>16</v>
      </c>
      <c r="H281" s="47">
        <f t="shared" si="133"/>
        <v>0</v>
      </c>
      <c r="I281" s="47">
        <f t="shared" si="133"/>
        <v>16</v>
      </c>
      <c r="J281" s="47">
        <f t="shared" si="133"/>
        <v>0</v>
      </c>
      <c r="K281" s="47">
        <f t="shared" si="133"/>
        <v>0</v>
      </c>
      <c r="L281" s="47">
        <f t="shared" si="133"/>
        <v>0</v>
      </c>
      <c r="M281" s="47">
        <f t="shared" si="133"/>
        <v>0</v>
      </c>
      <c r="N281" s="47">
        <f t="shared" si="133"/>
        <v>0</v>
      </c>
      <c r="O281" s="47">
        <f t="shared" si="133"/>
        <v>0</v>
      </c>
    </row>
    <row r="282" spans="1:15" ht="141.75">
      <c r="A282" s="98" t="s">
        <v>469</v>
      </c>
      <c r="B282" s="56" t="s">
        <v>833</v>
      </c>
      <c r="C282" s="57" t="s">
        <v>528</v>
      </c>
      <c r="D282" s="51" t="s">
        <v>202</v>
      </c>
      <c r="E282" s="93" t="s">
        <v>470</v>
      </c>
      <c r="F282" s="51"/>
      <c r="G282" s="47">
        <f>G283</f>
        <v>16</v>
      </c>
      <c r="H282" s="47">
        <f t="shared" si="133"/>
        <v>0</v>
      </c>
      <c r="I282" s="47">
        <f t="shared" si="133"/>
        <v>16</v>
      </c>
      <c r="J282" s="47">
        <f t="shared" si="133"/>
        <v>0</v>
      </c>
      <c r="K282" s="47">
        <f t="shared" si="133"/>
        <v>0</v>
      </c>
      <c r="L282" s="47">
        <f t="shared" si="133"/>
        <v>0</v>
      </c>
      <c r="M282" s="47">
        <f t="shared" si="133"/>
        <v>0</v>
      </c>
      <c r="N282" s="47">
        <f t="shared" si="133"/>
        <v>0</v>
      </c>
      <c r="O282" s="47">
        <f t="shared" si="133"/>
        <v>0</v>
      </c>
    </row>
    <row r="283" spans="1:15" ht="173.25">
      <c r="A283" s="98" t="s">
        <v>544</v>
      </c>
      <c r="B283" s="56" t="s">
        <v>833</v>
      </c>
      <c r="C283" s="57" t="s">
        <v>528</v>
      </c>
      <c r="D283" s="51" t="s">
        <v>202</v>
      </c>
      <c r="E283" s="95" t="s">
        <v>545</v>
      </c>
      <c r="F283" s="51" t="s">
        <v>495</v>
      </c>
      <c r="G283" s="47">
        <f>SUM(H283:I283)</f>
        <v>16</v>
      </c>
      <c r="H283" s="47"/>
      <c r="I283" s="47">
        <v>16</v>
      </c>
      <c r="J283" s="47">
        <f>SUM(K283:L283)</f>
        <v>0</v>
      </c>
      <c r="K283" s="47"/>
      <c r="L283" s="47"/>
      <c r="M283" s="47">
        <f>SUM(N283:O283)</f>
        <v>0</v>
      </c>
      <c r="N283" s="47"/>
      <c r="O283" s="47"/>
    </row>
    <row r="284" spans="1:15" s="99" customFormat="1" ht="31.5">
      <c r="A284" s="48" t="s">
        <v>138</v>
      </c>
      <c r="B284" s="49" t="s">
        <v>833</v>
      </c>
      <c r="C284" s="50" t="s">
        <v>532</v>
      </c>
      <c r="D284" s="89"/>
      <c r="E284" s="110"/>
      <c r="F284" s="89"/>
      <c r="G284" s="88">
        <f>G285</f>
        <v>7954</v>
      </c>
      <c r="H284" s="88">
        <f aca="true" t="shared" si="134" ref="H284:O284">H285</f>
        <v>6704.1</v>
      </c>
      <c r="I284" s="88">
        <f t="shared" si="134"/>
        <v>1249.9</v>
      </c>
      <c r="J284" s="88">
        <f t="shared" si="134"/>
        <v>19972.2</v>
      </c>
      <c r="K284" s="88">
        <f t="shared" si="134"/>
        <v>19972.2</v>
      </c>
      <c r="L284" s="88">
        <f t="shared" si="134"/>
        <v>0</v>
      </c>
      <c r="M284" s="88">
        <f t="shared" si="134"/>
        <v>0</v>
      </c>
      <c r="N284" s="88">
        <f t="shared" si="134"/>
        <v>0</v>
      </c>
      <c r="O284" s="88">
        <f t="shared" si="134"/>
        <v>0</v>
      </c>
    </row>
    <row r="285" spans="1:15" s="99" customFormat="1" ht="15.75">
      <c r="A285" s="48" t="s">
        <v>782</v>
      </c>
      <c r="B285" s="49" t="s">
        <v>833</v>
      </c>
      <c r="C285" s="50" t="s">
        <v>532</v>
      </c>
      <c r="D285" s="50" t="s">
        <v>1008</v>
      </c>
      <c r="E285" s="117"/>
      <c r="F285" s="89"/>
      <c r="G285" s="88">
        <f>SUM(G286,G291)</f>
        <v>7954</v>
      </c>
      <c r="H285" s="88">
        <f aca="true" t="shared" si="135" ref="H285:O285">SUM(H286,H291)</f>
        <v>6704.1</v>
      </c>
      <c r="I285" s="88">
        <f t="shared" si="135"/>
        <v>1249.9</v>
      </c>
      <c r="J285" s="88">
        <f t="shared" si="135"/>
        <v>19972.2</v>
      </c>
      <c r="K285" s="88">
        <f t="shared" si="135"/>
        <v>19972.2</v>
      </c>
      <c r="L285" s="88">
        <f t="shared" si="135"/>
        <v>0</v>
      </c>
      <c r="M285" s="88">
        <f t="shared" si="135"/>
        <v>0</v>
      </c>
      <c r="N285" s="88">
        <f t="shared" si="135"/>
        <v>0</v>
      </c>
      <c r="O285" s="88">
        <f t="shared" si="135"/>
        <v>0</v>
      </c>
    </row>
    <row r="286" spans="1:15" ht="126">
      <c r="A286" s="98" t="s">
        <v>951</v>
      </c>
      <c r="B286" s="56" t="s">
        <v>833</v>
      </c>
      <c r="C286" s="57" t="s">
        <v>532</v>
      </c>
      <c r="D286" s="57" t="s">
        <v>1008</v>
      </c>
      <c r="E286" s="117" t="s">
        <v>948</v>
      </c>
      <c r="F286" s="51"/>
      <c r="G286" s="47">
        <f>G287</f>
        <v>7105</v>
      </c>
      <c r="H286" s="47">
        <f aca="true" t="shared" si="136" ref="H286:O287">H287</f>
        <v>6704.1</v>
      </c>
      <c r="I286" s="47">
        <f t="shared" si="136"/>
        <v>400.9</v>
      </c>
      <c r="J286" s="47">
        <f t="shared" si="136"/>
        <v>0</v>
      </c>
      <c r="K286" s="47">
        <f t="shared" si="136"/>
        <v>0</v>
      </c>
      <c r="L286" s="47">
        <f t="shared" si="136"/>
        <v>0</v>
      </c>
      <c r="M286" s="47">
        <f t="shared" si="136"/>
        <v>0</v>
      </c>
      <c r="N286" s="47">
        <f t="shared" si="136"/>
        <v>0</v>
      </c>
      <c r="O286" s="47">
        <f t="shared" si="136"/>
        <v>0</v>
      </c>
    </row>
    <row r="287" spans="1:15" ht="204.75">
      <c r="A287" s="98" t="s">
        <v>952</v>
      </c>
      <c r="B287" s="56" t="s">
        <v>833</v>
      </c>
      <c r="C287" s="57" t="s">
        <v>532</v>
      </c>
      <c r="D287" s="57" t="s">
        <v>1008</v>
      </c>
      <c r="E287" s="117" t="s">
        <v>949</v>
      </c>
      <c r="F287" s="51"/>
      <c r="G287" s="47">
        <f>G288</f>
        <v>7105</v>
      </c>
      <c r="H287" s="47">
        <f t="shared" si="136"/>
        <v>6704.1</v>
      </c>
      <c r="I287" s="47">
        <f t="shared" si="136"/>
        <v>400.9</v>
      </c>
      <c r="J287" s="47">
        <f t="shared" si="136"/>
        <v>0</v>
      </c>
      <c r="K287" s="47">
        <f t="shared" si="136"/>
        <v>0</v>
      </c>
      <c r="L287" s="47">
        <f t="shared" si="136"/>
        <v>0</v>
      </c>
      <c r="M287" s="47">
        <f t="shared" si="136"/>
        <v>0</v>
      </c>
      <c r="N287" s="47">
        <f t="shared" si="136"/>
        <v>0</v>
      </c>
      <c r="O287" s="47">
        <f t="shared" si="136"/>
        <v>0</v>
      </c>
    </row>
    <row r="288" spans="1:15" ht="63">
      <c r="A288" s="98" t="s">
        <v>388</v>
      </c>
      <c r="B288" s="56" t="s">
        <v>833</v>
      </c>
      <c r="C288" s="57" t="s">
        <v>532</v>
      </c>
      <c r="D288" s="57" t="s">
        <v>1008</v>
      </c>
      <c r="E288" s="93" t="s">
        <v>950</v>
      </c>
      <c r="F288" s="51"/>
      <c r="G288" s="47">
        <f>SUM(G289:G290)</f>
        <v>7105</v>
      </c>
      <c r="H288" s="47">
        <f aca="true" t="shared" si="137" ref="H288:O288">SUM(H289:H290)</f>
        <v>6704.1</v>
      </c>
      <c r="I288" s="47">
        <f t="shared" si="137"/>
        <v>400.9</v>
      </c>
      <c r="J288" s="47">
        <f t="shared" si="137"/>
        <v>0</v>
      </c>
      <c r="K288" s="47">
        <f t="shared" si="137"/>
        <v>0</v>
      </c>
      <c r="L288" s="47">
        <f t="shared" si="137"/>
        <v>0</v>
      </c>
      <c r="M288" s="47">
        <f t="shared" si="137"/>
        <v>0</v>
      </c>
      <c r="N288" s="47">
        <f t="shared" si="137"/>
        <v>0</v>
      </c>
      <c r="O288" s="47">
        <f t="shared" si="137"/>
        <v>0</v>
      </c>
    </row>
    <row r="289" spans="1:15" ht="63">
      <c r="A289" s="98" t="s">
        <v>968</v>
      </c>
      <c r="B289" s="56" t="s">
        <v>833</v>
      </c>
      <c r="C289" s="57" t="s">
        <v>532</v>
      </c>
      <c r="D289" s="57" t="s">
        <v>1008</v>
      </c>
      <c r="E289" s="95" t="s">
        <v>354</v>
      </c>
      <c r="F289" s="51" t="s">
        <v>495</v>
      </c>
      <c r="G289" s="47">
        <f>SUM(H289:I289)</f>
        <v>48</v>
      </c>
      <c r="H289" s="47"/>
      <c r="I289" s="47">
        <v>48</v>
      </c>
      <c r="J289" s="47">
        <f>SUM(K289:L289)</f>
        <v>0</v>
      </c>
      <c r="K289" s="47"/>
      <c r="L289" s="47"/>
      <c r="M289" s="47">
        <f>SUM(N289:O289)</f>
        <v>0</v>
      </c>
      <c r="N289" s="47"/>
      <c r="O289" s="47"/>
    </row>
    <row r="290" spans="1:15" ht="157.5">
      <c r="A290" s="98" t="s">
        <v>953</v>
      </c>
      <c r="B290" s="56" t="s">
        <v>833</v>
      </c>
      <c r="C290" s="57" t="s">
        <v>532</v>
      </c>
      <c r="D290" s="57" t="s">
        <v>1008</v>
      </c>
      <c r="E290" s="95" t="s">
        <v>967</v>
      </c>
      <c r="F290" s="51" t="s">
        <v>495</v>
      </c>
      <c r="G290" s="47">
        <f>SUM(H290:I290)</f>
        <v>7057</v>
      </c>
      <c r="H290" s="47">
        <v>6704.1</v>
      </c>
      <c r="I290" s="47">
        <v>352.9</v>
      </c>
      <c r="J290" s="47">
        <f>SUM(K290:L290)</f>
        <v>0</v>
      </c>
      <c r="K290" s="47"/>
      <c r="L290" s="47"/>
      <c r="M290" s="47">
        <f>SUM(N290:O290)</f>
        <v>0</v>
      </c>
      <c r="N290" s="47"/>
      <c r="O290" s="47"/>
    </row>
    <row r="291" spans="1:15" ht="110.25">
      <c r="A291" s="55" t="s">
        <v>205</v>
      </c>
      <c r="B291" s="103">
        <v>855</v>
      </c>
      <c r="C291" s="57" t="s">
        <v>532</v>
      </c>
      <c r="D291" s="57" t="s">
        <v>1008</v>
      </c>
      <c r="E291" s="117">
        <v>12</v>
      </c>
      <c r="F291" s="51"/>
      <c r="G291" s="47">
        <f>SUM(G292,G295)</f>
        <v>849</v>
      </c>
      <c r="H291" s="47">
        <f aca="true" t="shared" si="138" ref="H291:O291">SUM(H292,H295)</f>
        <v>0</v>
      </c>
      <c r="I291" s="47">
        <f t="shared" si="138"/>
        <v>849</v>
      </c>
      <c r="J291" s="47">
        <f t="shared" si="138"/>
        <v>19972.2</v>
      </c>
      <c r="K291" s="47">
        <f t="shared" si="138"/>
        <v>19972.2</v>
      </c>
      <c r="L291" s="47">
        <f t="shared" si="138"/>
        <v>0</v>
      </c>
      <c r="M291" s="47">
        <f t="shared" si="138"/>
        <v>0</v>
      </c>
      <c r="N291" s="47">
        <f t="shared" si="138"/>
        <v>0</v>
      </c>
      <c r="O291" s="47">
        <f t="shared" si="138"/>
        <v>0</v>
      </c>
    </row>
    <row r="292" spans="1:15" ht="113.25" customHeight="1">
      <c r="A292" s="55" t="s">
        <v>177</v>
      </c>
      <c r="B292" s="103">
        <v>855</v>
      </c>
      <c r="C292" s="57" t="s">
        <v>532</v>
      </c>
      <c r="D292" s="57" t="s">
        <v>1008</v>
      </c>
      <c r="E292" s="117" t="s">
        <v>126</v>
      </c>
      <c r="F292" s="51"/>
      <c r="G292" s="47">
        <f>SUM(G293)</f>
        <v>0</v>
      </c>
      <c r="H292" s="47">
        <f aca="true" t="shared" si="139" ref="H292:O292">SUM(H293)</f>
        <v>0</v>
      </c>
      <c r="I292" s="47">
        <f t="shared" si="139"/>
        <v>0</v>
      </c>
      <c r="J292" s="47">
        <f t="shared" si="139"/>
        <v>19972.2</v>
      </c>
      <c r="K292" s="47">
        <f t="shared" si="139"/>
        <v>19972.2</v>
      </c>
      <c r="L292" s="47">
        <f t="shared" si="139"/>
        <v>0</v>
      </c>
      <c r="M292" s="47">
        <f t="shared" si="139"/>
        <v>0</v>
      </c>
      <c r="N292" s="47">
        <f t="shared" si="139"/>
        <v>0</v>
      </c>
      <c r="O292" s="47">
        <f t="shared" si="139"/>
        <v>0</v>
      </c>
    </row>
    <row r="293" spans="1:15" ht="63">
      <c r="A293" s="55" t="s">
        <v>810</v>
      </c>
      <c r="B293" s="103">
        <v>855</v>
      </c>
      <c r="C293" s="57" t="s">
        <v>532</v>
      </c>
      <c r="D293" s="57" t="s">
        <v>1008</v>
      </c>
      <c r="E293" s="117" t="s">
        <v>258</v>
      </c>
      <c r="F293" s="51"/>
      <c r="G293" s="47">
        <f aca="true" t="shared" si="140" ref="G293:O293">SUM(G294:G294)</f>
        <v>0</v>
      </c>
      <c r="H293" s="47">
        <f t="shared" si="140"/>
        <v>0</v>
      </c>
      <c r="I293" s="47">
        <f t="shared" si="140"/>
        <v>0</v>
      </c>
      <c r="J293" s="47">
        <f t="shared" si="140"/>
        <v>19972.2</v>
      </c>
      <c r="K293" s="47">
        <f t="shared" si="140"/>
        <v>19972.2</v>
      </c>
      <c r="L293" s="47">
        <f t="shared" si="140"/>
        <v>0</v>
      </c>
      <c r="M293" s="47">
        <f t="shared" si="140"/>
        <v>0</v>
      </c>
      <c r="N293" s="47">
        <f t="shared" si="140"/>
        <v>0</v>
      </c>
      <c r="O293" s="47">
        <f t="shared" si="140"/>
        <v>0</v>
      </c>
    </row>
    <row r="294" spans="1:15" ht="173.25">
      <c r="A294" s="130" t="s">
        <v>259</v>
      </c>
      <c r="B294" s="103">
        <v>855</v>
      </c>
      <c r="C294" s="57" t="s">
        <v>532</v>
      </c>
      <c r="D294" s="57" t="s">
        <v>1008</v>
      </c>
      <c r="E294" s="111" t="s">
        <v>331</v>
      </c>
      <c r="F294" s="51" t="s">
        <v>495</v>
      </c>
      <c r="G294" s="47">
        <f>SUM(H294:I294)</f>
        <v>0</v>
      </c>
      <c r="H294" s="47"/>
      <c r="I294" s="47"/>
      <c r="J294" s="47">
        <f>SUM(K294:L294)</f>
        <v>19972.2</v>
      </c>
      <c r="K294" s="47">
        <v>19972.2</v>
      </c>
      <c r="L294" s="47"/>
      <c r="M294" s="47">
        <f>SUM(N294:O294)</f>
        <v>0</v>
      </c>
      <c r="N294" s="47"/>
      <c r="O294" s="47"/>
    </row>
    <row r="295" spans="1:15" ht="126">
      <c r="A295" s="55" t="s">
        <v>393</v>
      </c>
      <c r="B295" s="103">
        <v>855</v>
      </c>
      <c r="C295" s="57" t="s">
        <v>532</v>
      </c>
      <c r="D295" s="57" t="s">
        <v>1008</v>
      </c>
      <c r="E295" s="117" t="s">
        <v>391</v>
      </c>
      <c r="F295" s="51"/>
      <c r="G295" s="47">
        <f>G296</f>
        <v>849</v>
      </c>
      <c r="H295" s="47">
        <f aca="true" t="shared" si="141" ref="H295:O295">H296</f>
        <v>0</v>
      </c>
      <c r="I295" s="47">
        <f t="shared" si="141"/>
        <v>849</v>
      </c>
      <c r="J295" s="47">
        <f t="shared" si="141"/>
        <v>0</v>
      </c>
      <c r="K295" s="47">
        <f t="shared" si="141"/>
        <v>0</v>
      </c>
      <c r="L295" s="47">
        <f t="shared" si="141"/>
        <v>0</v>
      </c>
      <c r="M295" s="47">
        <f t="shared" si="141"/>
        <v>0</v>
      </c>
      <c r="N295" s="47">
        <f t="shared" si="141"/>
        <v>0</v>
      </c>
      <c r="O295" s="47">
        <f t="shared" si="141"/>
        <v>0</v>
      </c>
    </row>
    <row r="296" spans="1:15" ht="157.5">
      <c r="A296" s="55" t="s">
        <v>394</v>
      </c>
      <c r="B296" s="103">
        <v>855</v>
      </c>
      <c r="C296" s="57" t="s">
        <v>532</v>
      </c>
      <c r="D296" s="57" t="s">
        <v>1008</v>
      </c>
      <c r="E296" s="117" t="s">
        <v>392</v>
      </c>
      <c r="F296" s="51"/>
      <c r="G296" s="47">
        <f>SUM(G297:G298)</f>
        <v>849</v>
      </c>
      <c r="H296" s="47">
        <f aca="true" t="shared" si="142" ref="H296:O296">SUM(H297:H298)</f>
        <v>0</v>
      </c>
      <c r="I296" s="47">
        <f t="shared" si="142"/>
        <v>849</v>
      </c>
      <c r="J296" s="47">
        <f t="shared" si="142"/>
        <v>0</v>
      </c>
      <c r="K296" s="47">
        <f t="shared" si="142"/>
        <v>0</v>
      </c>
      <c r="L296" s="47">
        <f t="shared" si="142"/>
        <v>0</v>
      </c>
      <c r="M296" s="47">
        <f t="shared" si="142"/>
        <v>0</v>
      </c>
      <c r="N296" s="47">
        <f t="shared" si="142"/>
        <v>0</v>
      </c>
      <c r="O296" s="47">
        <f t="shared" si="142"/>
        <v>0</v>
      </c>
    </row>
    <row r="297" spans="1:15" ht="157.5">
      <c r="A297" s="98" t="s">
        <v>973</v>
      </c>
      <c r="B297" s="56" t="s">
        <v>833</v>
      </c>
      <c r="C297" s="57" t="s">
        <v>532</v>
      </c>
      <c r="D297" s="57" t="s">
        <v>1008</v>
      </c>
      <c r="E297" s="51" t="s">
        <v>868</v>
      </c>
      <c r="F297" s="51" t="s">
        <v>495</v>
      </c>
      <c r="G297" s="47">
        <f>SUM(H297:I297)</f>
        <v>825</v>
      </c>
      <c r="H297" s="47"/>
      <c r="I297" s="47">
        <v>825</v>
      </c>
      <c r="J297" s="47">
        <f>SUM(K295:L295)</f>
        <v>0</v>
      </c>
      <c r="K297" s="47"/>
      <c r="L297" s="47"/>
      <c r="M297" s="47">
        <f>SUM(N297:O297)</f>
        <v>0</v>
      </c>
      <c r="N297" s="47"/>
      <c r="O297" s="47"/>
    </row>
    <row r="298" spans="1:15" ht="204.75">
      <c r="A298" s="98" t="s">
        <v>869</v>
      </c>
      <c r="B298" s="56" t="s">
        <v>833</v>
      </c>
      <c r="C298" s="57" t="s">
        <v>532</v>
      </c>
      <c r="D298" s="57" t="s">
        <v>1008</v>
      </c>
      <c r="E298" s="51" t="s">
        <v>868</v>
      </c>
      <c r="F298" s="51" t="s">
        <v>139</v>
      </c>
      <c r="G298" s="47">
        <f>SUM(H298:I298)</f>
        <v>24</v>
      </c>
      <c r="H298" s="47"/>
      <c r="I298" s="47">
        <v>24</v>
      </c>
      <c r="J298" s="47">
        <f>SUM(K296:L296)</f>
        <v>0</v>
      </c>
      <c r="K298" s="47"/>
      <c r="L298" s="47"/>
      <c r="M298" s="47">
        <f>SUM(N298:O298)</f>
        <v>0</v>
      </c>
      <c r="N298" s="47"/>
      <c r="O298" s="47"/>
    </row>
    <row r="299" spans="1:15" ht="15.75">
      <c r="A299" s="48" t="s">
        <v>783</v>
      </c>
      <c r="B299" s="49" t="s">
        <v>833</v>
      </c>
      <c r="C299" s="50" t="s">
        <v>647</v>
      </c>
      <c r="D299" s="51"/>
      <c r="E299" s="51"/>
      <c r="F299" s="52"/>
      <c r="G299" s="53">
        <f aca="true" t="shared" si="143" ref="G299:O299">SUM(G300,G306,)</f>
        <v>152451.9</v>
      </c>
      <c r="H299" s="53">
        <f t="shared" si="143"/>
        <v>137491</v>
      </c>
      <c r="I299" s="53">
        <f t="shared" si="143"/>
        <v>14960.900000000001</v>
      </c>
      <c r="J299" s="53">
        <f t="shared" si="143"/>
        <v>120608</v>
      </c>
      <c r="K299" s="53">
        <f t="shared" si="143"/>
        <v>115004.6</v>
      </c>
      <c r="L299" s="53">
        <f t="shared" si="143"/>
        <v>5603.4</v>
      </c>
      <c r="M299" s="53">
        <f t="shared" si="143"/>
        <v>83559</v>
      </c>
      <c r="N299" s="53">
        <f t="shared" si="143"/>
        <v>79381</v>
      </c>
      <c r="O299" s="53">
        <f t="shared" si="143"/>
        <v>4178</v>
      </c>
    </row>
    <row r="300" spans="1:15" s="99" customFormat="1" ht="31.5">
      <c r="A300" s="48" t="s">
        <v>281</v>
      </c>
      <c r="B300" s="49" t="s">
        <v>833</v>
      </c>
      <c r="C300" s="50" t="s">
        <v>647</v>
      </c>
      <c r="D300" s="89" t="s">
        <v>527</v>
      </c>
      <c r="E300" s="89"/>
      <c r="F300" s="121"/>
      <c r="G300" s="53">
        <f>G301</f>
        <v>57125.2</v>
      </c>
      <c r="H300" s="53">
        <f aca="true" t="shared" si="144" ref="H300:O302">H301</f>
        <v>53507</v>
      </c>
      <c r="I300" s="53">
        <f t="shared" si="144"/>
        <v>3618.2</v>
      </c>
      <c r="J300" s="53">
        <f t="shared" si="144"/>
        <v>61181</v>
      </c>
      <c r="K300" s="53">
        <f t="shared" si="144"/>
        <v>58549</v>
      </c>
      <c r="L300" s="53">
        <f t="shared" si="144"/>
        <v>2632</v>
      </c>
      <c r="M300" s="53">
        <f t="shared" si="144"/>
        <v>0</v>
      </c>
      <c r="N300" s="53">
        <f t="shared" si="144"/>
        <v>0</v>
      </c>
      <c r="O300" s="53">
        <f t="shared" si="144"/>
        <v>0</v>
      </c>
    </row>
    <row r="301" spans="1:15" ht="93" customHeight="1">
      <c r="A301" s="98" t="s">
        <v>207</v>
      </c>
      <c r="B301" s="56" t="s">
        <v>833</v>
      </c>
      <c r="C301" s="57" t="s">
        <v>647</v>
      </c>
      <c r="D301" s="51" t="s">
        <v>527</v>
      </c>
      <c r="E301" s="58" t="s">
        <v>635</v>
      </c>
      <c r="F301" s="52"/>
      <c r="G301" s="59">
        <f>G302</f>
        <v>57125.2</v>
      </c>
      <c r="H301" s="59">
        <f t="shared" si="144"/>
        <v>53507</v>
      </c>
      <c r="I301" s="59">
        <f t="shared" si="144"/>
        <v>3618.2</v>
      </c>
      <c r="J301" s="59">
        <f t="shared" si="144"/>
        <v>61181</v>
      </c>
      <c r="K301" s="59">
        <f t="shared" si="144"/>
        <v>58549</v>
      </c>
      <c r="L301" s="59">
        <f t="shared" si="144"/>
        <v>2632</v>
      </c>
      <c r="M301" s="59">
        <f t="shared" si="144"/>
        <v>0</v>
      </c>
      <c r="N301" s="59">
        <f t="shared" si="144"/>
        <v>0</v>
      </c>
      <c r="O301" s="59">
        <f t="shared" si="144"/>
        <v>0</v>
      </c>
    </row>
    <row r="302" spans="1:16" ht="63">
      <c r="A302" s="98" t="s">
        <v>595</v>
      </c>
      <c r="B302" s="56" t="s">
        <v>833</v>
      </c>
      <c r="C302" s="57" t="s">
        <v>647</v>
      </c>
      <c r="D302" s="51" t="s">
        <v>527</v>
      </c>
      <c r="E302" s="58" t="s">
        <v>898</v>
      </c>
      <c r="F302" s="52"/>
      <c r="G302" s="59">
        <f>G303</f>
        <v>57125.2</v>
      </c>
      <c r="H302" s="59">
        <f t="shared" si="144"/>
        <v>53507</v>
      </c>
      <c r="I302" s="59">
        <f t="shared" si="144"/>
        <v>3618.2</v>
      </c>
      <c r="J302" s="59">
        <f t="shared" si="144"/>
        <v>61181</v>
      </c>
      <c r="K302" s="59">
        <f t="shared" si="144"/>
        <v>58549</v>
      </c>
      <c r="L302" s="59">
        <f t="shared" si="144"/>
        <v>2632</v>
      </c>
      <c r="M302" s="59">
        <f t="shared" si="144"/>
        <v>0</v>
      </c>
      <c r="N302" s="59">
        <f t="shared" si="144"/>
        <v>0</v>
      </c>
      <c r="O302" s="59">
        <f t="shared" si="144"/>
        <v>0</v>
      </c>
      <c r="P302" s="134"/>
    </row>
    <row r="303" spans="1:16" ht="63">
      <c r="A303" s="98" t="s">
        <v>595</v>
      </c>
      <c r="B303" s="56" t="s">
        <v>833</v>
      </c>
      <c r="C303" s="57" t="s">
        <v>647</v>
      </c>
      <c r="D303" s="51" t="s">
        <v>527</v>
      </c>
      <c r="E303" s="58" t="s">
        <v>596</v>
      </c>
      <c r="F303" s="52"/>
      <c r="G303" s="59">
        <f aca="true" t="shared" si="145" ref="G303:O303">SUM(G304:G305)</f>
        <v>57125.2</v>
      </c>
      <c r="H303" s="59">
        <f t="shared" si="145"/>
        <v>53507</v>
      </c>
      <c r="I303" s="59">
        <f t="shared" si="145"/>
        <v>3618.2</v>
      </c>
      <c r="J303" s="59">
        <f t="shared" si="145"/>
        <v>61181</v>
      </c>
      <c r="K303" s="59">
        <f t="shared" si="145"/>
        <v>58549</v>
      </c>
      <c r="L303" s="59">
        <f t="shared" si="145"/>
        <v>2632</v>
      </c>
      <c r="M303" s="59">
        <f t="shared" si="145"/>
        <v>0</v>
      </c>
      <c r="N303" s="59">
        <f t="shared" si="145"/>
        <v>0</v>
      </c>
      <c r="O303" s="59">
        <f t="shared" si="145"/>
        <v>0</v>
      </c>
      <c r="P303" s="135"/>
    </row>
    <row r="304" spans="1:15" ht="94.5">
      <c r="A304" s="98" t="s">
        <v>523</v>
      </c>
      <c r="B304" s="56" t="s">
        <v>833</v>
      </c>
      <c r="C304" s="57" t="s">
        <v>647</v>
      </c>
      <c r="D304" s="51" t="s">
        <v>527</v>
      </c>
      <c r="E304" s="51" t="s">
        <v>597</v>
      </c>
      <c r="F304" s="52" t="s">
        <v>495</v>
      </c>
      <c r="G304" s="59">
        <f>SUM(H304:I304)</f>
        <v>3618.2</v>
      </c>
      <c r="H304" s="59"/>
      <c r="I304" s="59">
        <v>3618.2</v>
      </c>
      <c r="J304" s="59">
        <f>SUM(K304:L304)</f>
        <v>2632</v>
      </c>
      <c r="K304" s="59"/>
      <c r="L304" s="59">
        <f>450+15+2167</f>
        <v>2632</v>
      </c>
      <c r="M304" s="59">
        <f>SUM(N304:O304)</f>
        <v>0</v>
      </c>
      <c r="N304" s="59"/>
      <c r="O304" s="59"/>
    </row>
    <row r="305" spans="1:15" ht="110.25">
      <c r="A305" s="98" t="s">
        <v>661</v>
      </c>
      <c r="B305" s="56" t="s">
        <v>833</v>
      </c>
      <c r="C305" s="57" t="s">
        <v>647</v>
      </c>
      <c r="D305" s="51" t="s">
        <v>527</v>
      </c>
      <c r="E305" s="51" t="s">
        <v>598</v>
      </c>
      <c r="F305" s="52" t="s">
        <v>495</v>
      </c>
      <c r="G305" s="59">
        <f>SUM(H305:I305)</f>
        <v>53507</v>
      </c>
      <c r="H305" s="59">
        <v>53507</v>
      </c>
      <c r="I305" s="59"/>
      <c r="J305" s="59">
        <f>SUM(K305:L305)</f>
        <v>58549</v>
      </c>
      <c r="K305" s="59">
        <v>58549</v>
      </c>
      <c r="L305" s="59"/>
      <c r="M305" s="59">
        <f>SUM(N305:O305)</f>
        <v>0</v>
      </c>
      <c r="N305" s="59"/>
      <c r="O305" s="59"/>
    </row>
    <row r="306" spans="1:15" ht="15.75">
      <c r="A306" s="48" t="s">
        <v>282</v>
      </c>
      <c r="B306" s="49" t="s">
        <v>833</v>
      </c>
      <c r="C306" s="50" t="s">
        <v>647</v>
      </c>
      <c r="D306" s="89" t="s">
        <v>533</v>
      </c>
      <c r="E306" s="89"/>
      <c r="F306" s="121"/>
      <c r="G306" s="53">
        <f>G307</f>
        <v>95326.7</v>
      </c>
      <c r="H306" s="53">
        <f aca="true" t="shared" si="146" ref="H306:O307">H307</f>
        <v>83984</v>
      </c>
      <c r="I306" s="53">
        <f t="shared" si="146"/>
        <v>11342.7</v>
      </c>
      <c r="J306" s="53">
        <f>J307</f>
        <v>59427</v>
      </c>
      <c r="K306" s="53">
        <f t="shared" si="146"/>
        <v>56455.6</v>
      </c>
      <c r="L306" s="53">
        <f t="shared" si="146"/>
        <v>2971.3999999999996</v>
      </c>
      <c r="M306" s="53">
        <f>M307</f>
        <v>83559</v>
      </c>
      <c r="N306" s="53">
        <f t="shared" si="146"/>
        <v>79381</v>
      </c>
      <c r="O306" s="53">
        <f t="shared" si="146"/>
        <v>4178</v>
      </c>
    </row>
    <row r="307" spans="1:15" ht="98.25" customHeight="1">
      <c r="A307" s="98" t="s">
        <v>207</v>
      </c>
      <c r="B307" s="56" t="s">
        <v>833</v>
      </c>
      <c r="C307" s="57" t="s">
        <v>647</v>
      </c>
      <c r="D307" s="51" t="s">
        <v>533</v>
      </c>
      <c r="E307" s="58" t="s">
        <v>635</v>
      </c>
      <c r="F307" s="52"/>
      <c r="G307" s="59">
        <f>G308</f>
        <v>95326.7</v>
      </c>
      <c r="H307" s="59">
        <f t="shared" si="146"/>
        <v>83984</v>
      </c>
      <c r="I307" s="59">
        <f t="shared" si="146"/>
        <v>11342.7</v>
      </c>
      <c r="J307" s="59">
        <f t="shared" si="146"/>
        <v>59427</v>
      </c>
      <c r="K307" s="59">
        <f t="shared" si="146"/>
        <v>56455.6</v>
      </c>
      <c r="L307" s="59">
        <f t="shared" si="146"/>
        <v>2971.3999999999996</v>
      </c>
      <c r="M307" s="59">
        <f t="shared" si="146"/>
        <v>83559</v>
      </c>
      <c r="N307" s="59">
        <f t="shared" si="146"/>
        <v>79381</v>
      </c>
      <c r="O307" s="59">
        <f t="shared" si="146"/>
        <v>4178</v>
      </c>
    </row>
    <row r="308" spans="1:15" ht="125.25" customHeight="1">
      <c r="A308" s="98" t="s">
        <v>208</v>
      </c>
      <c r="B308" s="56" t="s">
        <v>833</v>
      </c>
      <c r="C308" s="57" t="s">
        <v>647</v>
      </c>
      <c r="D308" s="51" t="s">
        <v>533</v>
      </c>
      <c r="E308" s="58" t="s">
        <v>636</v>
      </c>
      <c r="F308" s="52"/>
      <c r="G308" s="59">
        <f>SUM(G309,G312)</f>
        <v>95326.7</v>
      </c>
      <c r="H308" s="59">
        <f aca="true" t="shared" si="147" ref="H308:O308">SUM(H309,H312)</f>
        <v>83984</v>
      </c>
      <c r="I308" s="59">
        <f t="shared" si="147"/>
        <v>11342.7</v>
      </c>
      <c r="J308" s="59">
        <f t="shared" si="147"/>
        <v>59427</v>
      </c>
      <c r="K308" s="59">
        <f t="shared" si="147"/>
        <v>56455.6</v>
      </c>
      <c r="L308" s="59">
        <f t="shared" si="147"/>
        <v>2971.3999999999996</v>
      </c>
      <c r="M308" s="59">
        <f t="shared" si="147"/>
        <v>83559</v>
      </c>
      <c r="N308" s="59">
        <f t="shared" si="147"/>
        <v>79381</v>
      </c>
      <c r="O308" s="59">
        <f t="shared" si="147"/>
        <v>4178</v>
      </c>
    </row>
    <row r="309" spans="1:15" ht="63">
      <c r="A309" s="98" t="s">
        <v>637</v>
      </c>
      <c r="B309" s="56" t="s">
        <v>833</v>
      </c>
      <c r="C309" s="57" t="s">
        <v>647</v>
      </c>
      <c r="D309" s="51" t="s">
        <v>533</v>
      </c>
      <c r="E309" s="58" t="s">
        <v>638</v>
      </c>
      <c r="F309" s="52"/>
      <c r="G309" s="59">
        <f>SUM(G310:G311)</f>
        <v>71287.9</v>
      </c>
      <c r="H309" s="59">
        <f aca="true" t="shared" si="148" ref="H309:O309">SUM(H310:H311)</f>
        <v>61147.2</v>
      </c>
      <c r="I309" s="59">
        <f t="shared" si="148"/>
        <v>10140.7</v>
      </c>
      <c r="J309" s="59">
        <f t="shared" si="148"/>
        <v>15443.800000000001</v>
      </c>
      <c r="K309" s="59">
        <f t="shared" si="148"/>
        <v>14671.6</v>
      </c>
      <c r="L309" s="59">
        <f t="shared" si="148"/>
        <v>772.2</v>
      </c>
      <c r="M309" s="59">
        <f t="shared" si="148"/>
        <v>83559</v>
      </c>
      <c r="N309" s="59">
        <f t="shared" si="148"/>
        <v>79381</v>
      </c>
      <c r="O309" s="59">
        <f t="shared" si="148"/>
        <v>4178</v>
      </c>
    </row>
    <row r="310" spans="1:15" ht="94.5">
      <c r="A310" s="98" t="s">
        <v>523</v>
      </c>
      <c r="B310" s="56" t="s">
        <v>833</v>
      </c>
      <c r="C310" s="57" t="s">
        <v>647</v>
      </c>
      <c r="D310" s="51" t="s">
        <v>533</v>
      </c>
      <c r="E310" s="51" t="s">
        <v>135</v>
      </c>
      <c r="F310" s="52" t="s">
        <v>495</v>
      </c>
      <c r="G310" s="59">
        <f>SUM(H310:I310)</f>
        <v>10140.7</v>
      </c>
      <c r="H310" s="59"/>
      <c r="I310" s="59">
        <v>10140.7</v>
      </c>
      <c r="J310" s="59">
        <f>SUM(K310:L310)</f>
        <v>772.2</v>
      </c>
      <c r="K310" s="59"/>
      <c r="L310" s="59">
        <f>597+175.2</f>
        <v>772.2</v>
      </c>
      <c r="M310" s="59">
        <f>SUM(N310:O310)</f>
        <v>4178</v>
      </c>
      <c r="N310" s="59"/>
      <c r="O310" s="59">
        <v>4178</v>
      </c>
    </row>
    <row r="311" spans="1:15" ht="110.25">
      <c r="A311" s="98" t="s">
        <v>661</v>
      </c>
      <c r="B311" s="56" t="s">
        <v>833</v>
      </c>
      <c r="C311" s="57" t="s">
        <v>647</v>
      </c>
      <c r="D311" s="51" t="s">
        <v>533</v>
      </c>
      <c r="E311" s="51" t="s">
        <v>698</v>
      </c>
      <c r="F311" s="52" t="s">
        <v>495</v>
      </c>
      <c r="G311" s="59">
        <f>SUM(H311:I311)</f>
        <v>61147.2</v>
      </c>
      <c r="H311" s="59">
        <v>61147.2</v>
      </c>
      <c r="I311" s="59"/>
      <c r="J311" s="59">
        <f>SUM(K311:L311)</f>
        <v>14671.6</v>
      </c>
      <c r="K311" s="59">
        <v>14671.6</v>
      </c>
      <c r="L311" s="59"/>
      <c r="M311" s="59">
        <f>SUM(N311:O311)</f>
        <v>79381</v>
      </c>
      <c r="N311" s="59">
        <v>79381</v>
      </c>
      <c r="O311" s="59"/>
    </row>
    <row r="312" spans="1:15" ht="78.75">
      <c r="A312" s="98" t="s">
        <v>881</v>
      </c>
      <c r="B312" s="56" t="s">
        <v>833</v>
      </c>
      <c r="C312" s="57" t="s">
        <v>647</v>
      </c>
      <c r="D312" s="51" t="s">
        <v>533</v>
      </c>
      <c r="E312" s="58" t="s">
        <v>872</v>
      </c>
      <c r="F312" s="52"/>
      <c r="G312" s="59">
        <f>G313</f>
        <v>24038.8</v>
      </c>
      <c r="H312" s="59">
        <f aca="true" t="shared" si="149" ref="H312:O312">H313</f>
        <v>22836.8</v>
      </c>
      <c r="I312" s="59">
        <f t="shared" si="149"/>
        <v>1202</v>
      </c>
      <c r="J312" s="59">
        <f t="shared" si="149"/>
        <v>43983.2</v>
      </c>
      <c r="K312" s="59">
        <f t="shared" si="149"/>
        <v>41784</v>
      </c>
      <c r="L312" s="59">
        <f t="shared" si="149"/>
        <v>2199.2</v>
      </c>
      <c r="M312" s="59">
        <f t="shared" si="149"/>
        <v>0</v>
      </c>
      <c r="N312" s="59">
        <f t="shared" si="149"/>
        <v>0</v>
      </c>
      <c r="O312" s="59">
        <f t="shared" si="149"/>
        <v>0</v>
      </c>
    </row>
    <row r="313" spans="1:15" ht="135">
      <c r="A313" s="136" t="s">
        <v>870</v>
      </c>
      <c r="B313" s="56" t="s">
        <v>833</v>
      </c>
      <c r="C313" s="51" t="s">
        <v>647</v>
      </c>
      <c r="D313" s="51" t="s">
        <v>533</v>
      </c>
      <c r="E313" s="137" t="s">
        <v>871</v>
      </c>
      <c r="F313" s="52" t="s">
        <v>495</v>
      </c>
      <c r="G313" s="59">
        <f>H313+I313</f>
        <v>24038.8</v>
      </c>
      <c r="H313" s="59">
        <v>22836.8</v>
      </c>
      <c r="I313" s="59">
        <v>1202</v>
      </c>
      <c r="J313" s="59">
        <f>K313+L313</f>
        <v>43983.2</v>
      </c>
      <c r="K313" s="59">
        <v>41784</v>
      </c>
      <c r="L313" s="59">
        <v>2199.2</v>
      </c>
      <c r="M313" s="59">
        <f>N313+O313</f>
        <v>0</v>
      </c>
      <c r="N313" s="59"/>
      <c r="O313" s="59"/>
    </row>
    <row r="314" spans="1:15" s="99" customFormat="1" ht="15.75">
      <c r="A314" s="138" t="s">
        <v>286</v>
      </c>
      <c r="B314" s="49" t="s">
        <v>833</v>
      </c>
      <c r="C314" s="89" t="s">
        <v>1010</v>
      </c>
      <c r="D314" s="89"/>
      <c r="E314" s="115"/>
      <c r="F314" s="89"/>
      <c r="G314" s="88">
        <f>SUM(G315,G321)</f>
        <v>62707.600000000006</v>
      </c>
      <c r="H314" s="88">
        <f aca="true" t="shared" si="150" ref="H314:O314">SUM(H315,H321)</f>
        <v>43169.6</v>
      </c>
      <c r="I314" s="88">
        <f t="shared" si="150"/>
        <v>19538</v>
      </c>
      <c r="J314" s="88">
        <f t="shared" si="150"/>
        <v>40000</v>
      </c>
      <c r="K314" s="88">
        <f t="shared" si="150"/>
        <v>38000</v>
      </c>
      <c r="L314" s="88">
        <f t="shared" si="150"/>
        <v>2000</v>
      </c>
      <c r="M314" s="88">
        <f t="shared" si="150"/>
        <v>0</v>
      </c>
      <c r="N314" s="88">
        <f t="shared" si="150"/>
        <v>0</v>
      </c>
      <c r="O314" s="88">
        <f t="shared" si="150"/>
        <v>0</v>
      </c>
    </row>
    <row r="315" spans="1:15" s="99" customFormat="1" ht="15.75">
      <c r="A315" s="48" t="s">
        <v>287</v>
      </c>
      <c r="B315" s="49" t="s">
        <v>833</v>
      </c>
      <c r="C315" s="89" t="s">
        <v>1010</v>
      </c>
      <c r="D315" s="89" t="s">
        <v>527</v>
      </c>
      <c r="E315" s="50"/>
      <c r="F315" s="89"/>
      <c r="G315" s="88">
        <f>G316</f>
        <v>59121.8</v>
      </c>
      <c r="H315" s="88">
        <f aca="true" t="shared" si="151" ref="H315:O316">H316</f>
        <v>39914</v>
      </c>
      <c r="I315" s="88">
        <f t="shared" si="151"/>
        <v>19207.8</v>
      </c>
      <c r="J315" s="88">
        <f t="shared" si="151"/>
        <v>40000</v>
      </c>
      <c r="K315" s="88">
        <f t="shared" si="151"/>
        <v>38000</v>
      </c>
      <c r="L315" s="88">
        <f t="shared" si="151"/>
        <v>2000</v>
      </c>
      <c r="M315" s="88">
        <f t="shared" si="151"/>
        <v>0</v>
      </c>
      <c r="N315" s="88">
        <f t="shared" si="151"/>
        <v>0</v>
      </c>
      <c r="O315" s="88">
        <f t="shared" si="151"/>
        <v>0</v>
      </c>
    </row>
    <row r="316" spans="1:15" ht="94.5">
      <c r="A316" s="55" t="s">
        <v>415</v>
      </c>
      <c r="B316" s="56" t="s">
        <v>833</v>
      </c>
      <c r="C316" s="51" t="s">
        <v>1010</v>
      </c>
      <c r="D316" s="51" t="s">
        <v>527</v>
      </c>
      <c r="E316" s="58" t="s">
        <v>662</v>
      </c>
      <c r="F316" s="51"/>
      <c r="G316" s="47">
        <f>G317</f>
        <v>59121.8</v>
      </c>
      <c r="H316" s="47">
        <f t="shared" si="151"/>
        <v>39914</v>
      </c>
      <c r="I316" s="47">
        <f t="shared" si="151"/>
        <v>19207.8</v>
      </c>
      <c r="J316" s="47">
        <f t="shared" si="151"/>
        <v>40000</v>
      </c>
      <c r="K316" s="47">
        <f t="shared" si="151"/>
        <v>38000</v>
      </c>
      <c r="L316" s="47">
        <f t="shared" si="151"/>
        <v>2000</v>
      </c>
      <c r="M316" s="47">
        <f t="shared" si="151"/>
        <v>0</v>
      </c>
      <c r="N316" s="47">
        <f t="shared" si="151"/>
        <v>0</v>
      </c>
      <c r="O316" s="47">
        <f t="shared" si="151"/>
        <v>0</v>
      </c>
    </row>
    <row r="317" spans="1:15" ht="141.75">
      <c r="A317" s="55" t="s">
        <v>417</v>
      </c>
      <c r="B317" s="56" t="s">
        <v>833</v>
      </c>
      <c r="C317" s="51" t="s">
        <v>1010</v>
      </c>
      <c r="D317" s="51" t="s">
        <v>527</v>
      </c>
      <c r="E317" s="58" t="s">
        <v>678</v>
      </c>
      <c r="F317" s="51"/>
      <c r="G317" s="47">
        <f>SUM(G318,)</f>
        <v>59121.8</v>
      </c>
      <c r="H317" s="47">
        <f aca="true" t="shared" si="152" ref="H317:O317">SUM(H318,)</f>
        <v>39914</v>
      </c>
      <c r="I317" s="47">
        <f t="shared" si="152"/>
        <v>19207.8</v>
      </c>
      <c r="J317" s="47">
        <f t="shared" si="152"/>
        <v>40000</v>
      </c>
      <c r="K317" s="47">
        <f t="shared" si="152"/>
        <v>38000</v>
      </c>
      <c r="L317" s="47">
        <f t="shared" si="152"/>
        <v>2000</v>
      </c>
      <c r="M317" s="47">
        <f t="shared" si="152"/>
        <v>0</v>
      </c>
      <c r="N317" s="47">
        <f t="shared" si="152"/>
        <v>0</v>
      </c>
      <c r="O317" s="47">
        <f t="shared" si="152"/>
        <v>0</v>
      </c>
    </row>
    <row r="318" spans="1:15" ht="47.25">
      <c r="A318" s="55" t="s">
        <v>521</v>
      </c>
      <c r="B318" s="56" t="s">
        <v>833</v>
      </c>
      <c r="C318" s="51" t="s">
        <v>1010</v>
      </c>
      <c r="D318" s="51" t="s">
        <v>527</v>
      </c>
      <c r="E318" s="58" t="s">
        <v>17</v>
      </c>
      <c r="F318" s="51"/>
      <c r="G318" s="47">
        <f>SUM(G319:G320)</f>
        <v>59121.8</v>
      </c>
      <c r="H318" s="47">
        <f aca="true" t="shared" si="153" ref="H318:O318">SUM(H319:H320)</f>
        <v>39914</v>
      </c>
      <c r="I318" s="47">
        <f t="shared" si="153"/>
        <v>19207.8</v>
      </c>
      <c r="J318" s="47">
        <f t="shared" si="153"/>
        <v>40000</v>
      </c>
      <c r="K318" s="47">
        <f t="shared" si="153"/>
        <v>38000</v>
      </c>
      <c r="L318" s="47">
        <f t="shared" si="153"/>
        <v>2000</v>
      </c>
      <c r="M318" s="47">
        <f t="shared" si="153"/>
        <v>0</v>
      </c>
      <c r="N318" s="47">
        <f t="shared" si="153"/>
        <v>0</v>
      </c>
      <c r="O318" s="47">
        <f t="shared" si="153"/>
        <v>0</v>
      </c>
    </row>
    <row r="319" spans="1:15" ht="94.5">
      <c r="A319" s="55" t="s">
        <v>523</v>
      </c>
      <c r="B319" s="56" t="s">
        <v>833</v>
      </c>
      <c r="C319" s="51" t="s">
        <v>1010</v>
      </c>
      <c r="D319" s="51" t="s">
        <v>527</v>
      </c>
      <c r="E319" s="57" t="s">
        <v>599</v>
      </c>
      <c r="F319" s="51" t="s">
        <v>495</v>
      </c>
      <c r="G319" s="47">
        <f>SUM(H319:I319)</f>
        <v>19207.8</v>
      </c>
      <c r="H319" s="47"/>
      <c r="I319" s="47">
        <v>19207.8</v>
      </c>
      <c r="J319" s="47">
        <f>SUM(K319:L319)</f>
        <v>2000</v>
      </c>
      <c r="K319" s="47"/>
      <c r="L319" s="47">
        <v>2000</v>
      </c>
      <c r="M319" s="47">
        <f>SUM(N319:O319)</f>
        <v>0</v>
      </c>
      <c r="N319" s="47"/>
      <c r="O319" s="47"/>
    </row>
    <row r="320" spans="1:15" ht="141.75">
      <c r="A320" s="55" t="s">
        <v>336</v>
      </c>
      <c r="B320" s="56" t="s">
        <v>833</v>
      </c>
      <c r="C320" s="51" t="s">
        <v>1010</v>
      </c>
      <c r="D320" s="51" t="s">
        <v>527</v>
      </c>
      <c r="E320" s="57" t="s">
        <v>337</v>
      </c>
      <c r="F320" s="51" t="s">
        <v>495</v>
      </c>
      <c r="G320" s="47">
        <f>SUM(H320:I320)</f>
        <v>39914</v>
      </c>
      <c r="H320" s="47">
        <v>39914</v>
      </c>
      <c r="I320" s="47"/>
      <c r="J320" s="47">
        <f>SUM(K320:L320)</f>
        <v>38000</v>
      </c>
      <c r="K320" s="47">
        <v>38000</v>
      </c>
      <c r="L320" s="47"/>
      <c r="M320" s="47">
        <f>SUM(N320:O320)</f>
        <v>0</v>
      </c>
      <c r="N320" s="47"/>
      <c r="O320" s="47"/>
    </row>
    <row r="321" spans="1:15" s="99" customFormat="1" ht="47.25">
      <c r="A321" s="48" t="s">
        <v>288</v>
      </c>
      <c r="B321" s="49" t="s">
        <v>833</v>
      </c>
      <c r="C321" s="89" t="s">
        <v>1010</v>
      </c>
      <c r="D321" s="89" t="s">
        <v>528</v>
      </c>
      <c r="E321" s="50"/>
      <c r="F321" s="89"/>
      <c r="G321" s="88">
        <f>G322</f>
        <v>3585.7999999999997</v>
      </c>
      <c r="H321" s="88">
        <f aca="true" t="shared" si="154" ref="H321:O323">H322</f>
        <v>3255.6</v>
      </c>
      <c r="I321" s="88">
        <f t="shared" si="154"/>
        <v>330.2</v>
      </c>
      <c r="J321" s="88">
        <f t="shared" si="154"/>
        <v>0</v>
      </c>
      <c r="K321" s="88">
        <f t="shared" si="154"/>
        <v>0</v>
      </c>
      <c r="L321" s="88">
        <f t="shared" si="154"/>
        <v>0</v>
      </c>
      <c r="M321" s="88">
        <f t="shared" si="154"/>
        <v>0</v>
      </c>
      <c r="N321" s="88">
        <f t="shared" si="154"/>
        <v>0</v>
      </c>
      <c r="O321" s="88">
        <f t="shared" si="154"/>
        <v>0</v>
      </c>
    </row>
    <row r="322" spans="1:15" ht="94.5">
      <c r="A322" s="55" t="s">
        <v>211</v>
      </c>
      <c r="B322" s="56" t="s">
        <v>833</v>
      </c>
      <c r="C322" s="51" t="s">
        <v>1010</v>
      </c>
      <c r="D322" s="51" t="s">
        <v>528</v>
      </c>
      <c r="E322" s="58" t="s">
        <v>19</v>
      </c>
      <c r="F322" s="51"/>
      <c r="G322" s="47">
        <f>G323</f>
        <v>3585.7999999999997</v>
      </c>
      <c r="H322" s="47">
        <f t="shared" si="154"/>
        <v>3255.6</v>
      </c>
      <c r="I322" s="47">
        <f t="shared" si="154"/>
        <v>330.2</v>
      </c>
      <c r="J322" s="47">
        <f t="shared" si="154"/>
        <v>0</v>
      </c>
      <c r="K322" s="47">
        <f t="shared" si="154"/>
        <v>0</v>
      </c>
      <c r="L322" s="47">
        <f t="shared" si="154"/>
        <v>0</v>
      </c>
      <c r="M322" s="47">
        <f t="shared" si="154"/>
        <v>0</v>
      </c>
      <c r="N322" s="47">
        <f t="shared" si="154"/>
        <v>0</v>
      </c>
      <c r="O322" s="47">
        <f t="shared" si="154"/>
        <v>0</v>
      </c>
    </row>
    <row r="323" spans="1:15" ht="220.5" customHeight="1">
      <c r="A323" s="55" t="s">
        <v>418</v>
      </c>
      <c r="B323" s="56" t="s">
        <v>833</v>
      </c>
      <c r="C323" s="51" t="s">
        <v>1010</v>
      </c>
      <c r="D323" s="51" t="s">
        <v>528</v>
      </c>
      <c r="E323" s="58" t="s">
        <v>18</v>
      </c>
      <c r="F323" s="51"/>
      <c r="G323" s="47">
        <f>G324</f>
        <v>3585.7999999999997</v>
      </c>
      <c r="H323" s="47">
        <f t="shared" si="154"/>
        <v>3255.6</v>
      </c>
      <c r="I323" s="47">
        <f t="shared" si="154"/>
        <v>330.2</v>
      </c>
      <c r="J323" s="47">
        <f t="shared" si="154"/>
        <v>0</v>
      </c>
      <c r="K323" s="47">
        <f t="shared" si="154"/>
        <v>0</v>
      </c>
      <c r="L323" s="47">
        <f t="shared" si="154"/>
        <v>0</v>
      </c>
      <c r="M323" s="47">
        <f t="shared" si="154"/>
        <v>0</v>
      </c>
      <c r="N323" s="47">
        <f t="shared" si="154"/>
        <v>0</v>
      </c>
      <c r="O323" s="47">
        <f t="shared" si="154"/>
        <v>0</v>
      </c>
    </row>
    <row r="324" spans="1:15" ht="63">
      <c r="A324" s="55" t="s">
        <v>329</v>
      </c>
      <c r="B324" s="56" t="s">
        <v>833</v>
      </c>
      <c r="C324" s="51" t="s">
        <v>1010</v>
      </c>
      <c r="D324" s="51" t="s">
        <v>528</v>
      </c>
      <c r="E324" s="58" t="s">
        <v>20</v>
      </c>
      <c r="F324" s="51"/>
      <c r="G324" s="47">
        <f aca="true" t="shared" si="155" ref="G324:O324">SUM(G325:G326)</f>
        <v>3585.7999999999997</v>
      </c>
      <c r="H324" s="47">
        <f t="shared" si="155"/>
        <v>3255.6</v>
      </c>
      <c r="I324" s="47">
        <f t="shared" si="155"/>
        <v>330.2</v>
      </c>
      <c r="J324" s="47">
        <f t="shared" si="155"/>
        <v>0</v>
      </c>
      <c r="K324" s="47">
        <f t="shared" si="155"/>
        <v>0</v>
      </c>
      <c r="L324" s="47">
        <f t="shared" si="155"/>
        <v>0</v>
      </c>
      <c r="M324" s="47">
        <f t="shared" si="155"/>
        <v>0</v>
      </c>
      <c r="N324" s="47">
        <f t="shared" si="155"/>
        <v>0</v>
      </c>
      <c r="O324" s="47">
        <f t="shared" si="155"/>
        <v>0</v>
      </c>
    </row>
    <row r="325" spans="1:15" ht="110.25">
      <c r="A325" s="55" t="s">
        <v>576</v>
      </c>
      <c r="B325" s="56" t="s">
        <v>833</v>
      </c>
      <c r="C325" s="51" t="s">
        <v>1010</v>
      </c>
      <c r="D325" s="51" t="s">
        <v>528</v>
      </c>
      <c r="E325" s="57" t="s">
        <v>115</v>
      </c>
      <c r="F325" s="51" t="s">
        <v>495</v>
      </c>
      <c r="G325" s="47">
        <f>SUM(H325:I325)</f>
        <v>330.2</v>
      </c>
      <c r="H325" s="47"/>
      <c r="I325" s="47">
        <v>330.2</v>
      </c>
      <c r="J325" s="47">
        <f>SUM(K325:L325)</f>
        <v>0</v>
      </c>
      <c r="K325" s="47"/>
      <c r="L325" s="47"/>
      <c r="M325" s="47">
        <f>SUM(N325:O325)</f>
        <v>0</v>
      </c>
      <c r="N325" s="47"/>
      <c r="O325" s="47"/>
    </row>
    <row r="326" spans="1:15" ht="126">
      <c r="A326" s="55" t="s">
        <v>328</v>
      </c>
      <c r="B326" s="56" t="s">
        <v>833</v>
      </c>
      <c r="C326" s="51" t="s">
        <v>1010</v>
      </c>
      <c r="D326" s="51" t="s">
        <v>528</v>
      </c>
      <c r="E326" s="57" t="s">
        <v>327</v>
      </c>
      <c r="F326" s="51" t="s">
        <v>495</v>
      </c>
      <c r="G326" s="47">
        <f>SUM(H326:I326)</f>
        <v>3255.6</v>
      </c>
      <c r="H326" s="47">
        <v>3255.6</v>
      </c>
      <c r="I326" s="47"/>
      <c r="J326" s="47">
        <f>SUM(K326:L326)</f>
        <v>0</v>
      </c>
      <c r="K326" s="47"/>
      <c r="L326" s="47"/>
      <c r="M326" s="47">
        <f>SUM(N326:O326)</f>
        <v>0</v>
      </c>
      <c r="N326" s="47"/>
      <c r="O326" s="47"/>
    </row>
    <row r="327" spans="1:15" ht="15.75">
      <c r="A327" s="48" t="s">
        <v>785</v>
      </c>
      <c r="B327" s="49" t="s">
        <v>833</v>
      </c>
      <c r="C327" s="89">
        <v>10</v>
      </c>
      <c r="D327" s="51"/>
      <c r="E327" s="57"/>
      <c r="F327" s="51"/>
      <c r="G327" s="88">
        <f>G328</f>
        <v>10550.9</v>
      </c>
      <c r="H327" s="88">
        <f aca="true" t="shared" si="156" ref="H327:O327">H328</f>
        <v>10075.9</v>
      </c>
      <c r="I327" s="88">
        <f t="shared" si="156"/>
        <v>475</v>
      </c>
      <c r="J327" s="88">
        <f t="shared" si="156"/>
        <v>5639.5</v>
      </c>
      <c r="K327" s="88">
        <f t="shared" si="156"/>
        <v>5164.5</v>
      </c>
      <c r="L327" s="88">
        <f t="shared" si="156"/>
        <v>475</v>
      </c>
      <c r="M327" s="88">
        <f t="shared" si="156"/>
        <v>4183</v>
      </c>
      <c r="N327" s="88">
        <f t="shared" si="156"/>
        <v>3708</v>
      </c>
      <c r="O327" s="88">
        <f t="shared" si="156"/>
        <v>475</v>
      </c>
    </row>
    <row r="328" spans="1:15" ht="15.75">
      <c r="A328" s="48" t="s">
        <v>788</v>
      </c>
      <c r="B328" s="49" t="s">
        <v>833</v>
      </c>
      <c r="C328" s="89">
        <v>10</v>
      </c>
      <c r="D328" s="50" t="s">
        <v>528</v>
      </c>
      <c r="E328" s="52"/>
      <c r="F328" s="52"/>
      <c r="G328" s="53">
        <f>SUM(G329,G333)</f>
        <v>10550.9</v>
      </c>
      <c r="H328" s="53">
        <f aca="true" t="shared" si="157" ref="H328:O328">SUM(H329,H333)</f>
        <v>10075.9</v>
      </c>
      <c r="I328" s="53">
        <f t="shared" si="157"/>
        <v>475</v>
      </c>
      <c r="J328" s="53">
        <f t="shared" si="157"/>
        <v>5639.5</v>
      </c>
      <c r="K328" s="53">
        <f t="shared" si="157"/>
        <v>5164.5</v>
      </c>
      <c r="L328" s="53">
        <f t="shared" si="157"/>
        <v>475</v>
      </c>
      <c r="M328" s="53">
        <f t="shared" si="157"/>
        <v>4183</v>
      </c>
      <c r="N328" s="53">
        <f t="shared" si="157"/>
        <v>3708</v>
      </c>
      <c r="O328" s="53">
        <f t="shared" si="157"/>
        <v>475</v>
      </c>
    </row>
    <row r="329" spans="1:15" ht="94.5">
      <c r="A329" s="55" t="s">
        <v>607</v>
      </c>
      <c r="B329" s="56" t="s">
        <v>833</v>
      </c>
      <c r="C329" s="51">
        <v>10</v>
      </c>
      <c r="D329" s="57" t="s">
        <v>528</v>
      </c>
      <c r="E329" s="125" t="s">
        <v>485</v>
      </c>
      <c r="F329" s="52"/>
      <c r="G329" s="59">
        <f>G330</f>
        <v>277</v>
      </c>
      <c r="H329" s="59">
        <f aca="true" t="shared" si="158" ref="H329:O331">H330</f>
        <v>277</v>
      </c>
      <c r="I329" s="59">
        <f t="shared" si="158"/>
        <v>0</v>
      </c>
      <c r="J329" s="59">
        <f t="shared" si="158"/>
        <v>0</v>
      </c>
      <c r="K329" s="59">
        <f t="shared" si="158"/>
        <v>0</v>
      </c>
      <c r="L329" s="59">
        <f t="shared" si="158"/>
        <v>0</v>
      </c>
      <c r="M329" s="59">
        <f t="shared" si="158"/>
        <v>0</v>
      </c>
      <c r="N329" s="59">
        <f t="shared" si="158"/>
        <v>0</v>
      </c>
      <c r="O329" s="59">
        <f t="shared" si="158"/>
        <v>0</v>
      </c>
    </row>
    <row r="330" spans="1:15" ht="141.75">
      <c r="A330" s="55" t="s">
        <v>226</v>
      </c>
      <c r="B330" s="51" t="s">
        <v>833</v>
      </c>
      <c r="C330" s="51" t="s">
        <v>789</v>
      </c>
      <c r="D330" s="57" t="s">
        <v>528</v>
      </c>
      <c r="E330" s="93" t="s">
        <v>769</v>
      </c>
      <c r="F330" s="52"/>
      <c r="G330" s="59">
        <f>G331</f>
        <v>277</v>
      </c>
      <c r="H330" s="59">
        <f t="shared" si="158"/>
        <v>277</v>
      </c>
      <c r="I330" s="59">
        <f t="shared" si="158"/>
        <v>0</v>
      </c>
      <c r="J330" s="59">
        <f t="shared" si="158"/>
        <v>0</v>
      </c>
      <c r="K330" s="59">
        <f t="shared" si="158"/>
        <v>0</v>
      </c>
      <c r="L330" s="59">
        <f t="shared" si="158"/>
        <v>0</v>
      </c>
      <c r="M330" s="59">
        <f t="shared" si="158"/>
        <v>0</v>
      </c>
      <c r="N330" s="59">
        <f t="shared" si="158"/>
        <v>0</v>
      </c>
      <c r="O330" s="59">
        <f t="shared" si="158"/>
        <v>0</v>
      </c>
    </row>
    <row r="331" spans="1:15" ht="94.5">
      <c r="A331" s="55" t="s">
        <v>794</v>
      </c>
      <c r="B331" s="51" t="s">
        <v>833</v>
      </c>
      <c r="C331" s="51" t="s">
        <v>789</v>
      </c>
      <c r="D331" s="57" t="s">
        <v>528</v>
      </c>
      <c r="E331" s="93" t="s">
        <v>793</v>
      </c>
      <c r="F331" s="52"/>
      <c r="G331" s="59">
        <f>G332</f>
        <v>277</v>
      </c>
      <c r="H331" s="59">
        <f t="shared" si="158"/>
        <v>277</v>
      </c>
      <c r="I331" s="59">
        <f t="shared" si="158"/>
        <v>0</v>
      </c>
      <c r="J331" s="59">
        <f t="shared" si="158"/>
        <v>0</v>
      </c>
      <c r="K331" s="59">
        <f t="shared" si="158"/>
        <v>0</v>
      </c>
      <c r="L331" s="59">
        <f t="shared" si="158"/>
        <v>0</v>
      </c>
      <c r="M331" s="59">
        <f t="shared" si="158"/>
        <v>0</v>
      </c>
      <c r="N331" s="59">
        <f t="shared" si="158"/>
        <v>0</v>
      </c>
      <c r="O331" s="59">
        <f t="shared" si="158"/>
        <v>0</v>
      </c>
    </row>
    <row r="332" spans="1:15" ht="299.25">
      <c r="A332" s="96" t="s">
        <v>976</v>
      </c>
      <c r="B332" s="51" t="s">
        <v>833</v>
      </c>
      <c r="C332" s="51" t="s">
        <v>789</v>
      </c>
      <c r="D332" s="51" t="s">
        <v>528</v>
      </c>
      <c r="E332" s="95" t="s">
        <v>399</v>
      </c>
      <c r="F332" s="51" t="s">
        <v>495</v>
      </c>
      <c r="G332" s="47">
        <f>H332+I332</f>
        <v>277</v>
      </c>
      <c r="H332" s="97">
        <v>277</v>
      </c>
      <c r="I332" s="97"/>
      <c r="J332" s="47">
        <f>K332+L332</f>
        <v>0</v>
      </c>
      <c r="K332" s="97"/>
      <c r="L332" s="97"/>
      <c r="M332" s="47">
        <f>N332+O332</f>
        <v>0</v>
      </c>
      <c r="N332" s="97"/>
      <c r="O332" s="97"/>
    </row>
    <row r="333" spans="1:15" ht="126">
      <c r="A333" s="55" t="s">
        <v>203</v>
      </c>
      <c r="B333" s="91" t="s">
        <v>833</v>
      </c>
      <c r="C333" s="51">
        <v>10</v>
      </c>
      <c r="D333" s="57" t="s">
        <v>528</v>
      </c>
      <c r="E333" s="93" t="s">
        <v>26</v>
      </c>
      <c r="F333" s="52"/>
      <c r="G333" s="59">
        <f aca="true" t="shared" si="159" ref="G333:O334">G334</f>
        <v>10273.9</v>
      </c>
      <c r="H333" s="59">
        <f t="shared" si="159"/>
        <v>9798.9</v>
      </c>
      <c r="I333" s="59">
        <f t="shared" si="159"/>
        <v>475</v>
      </c>
      <c r="J333" s="59">
        <f t="shared" si="159"/>
        <v>5639.5</v>
      </c>
      <c r="K333" s="59">
        <f t="shared" si="159"/>
        <v>5164.5</v>
      </c>
      <c r="L333" s="59">
        <f t="shared" si="159"/>
        <v>475</v>
      </c>
      <c r="M333" s="59">
        <f t="shared" si="159"/>
        <v>4183</v>
      </c>
      <c r="N333" s="59">
        <f t="shared" si="159"/>
        <v>3708</v>
      </c>
      <c r="O333" s="59">
        <f t="shared" si="159"/>
        <v>475</v>
      </c>
    </row>
    <row r="334" spans="1:15" ht="189">
      <c r="A334" s="55" t="s">
        <v>846</v>
      </c>
      <c r="B334" s="91" t="s">
        <v>833</v>
      </c>
      <c r="C334" s="51">
        <v>10</v>
      </c>
      <c r="D334" s="57" t="s">
        <v>528</v>
      </c>
      <c r="E334" s="93" t="s">
        <v>24</v>
      </c>
      <c r="F334" s="52"/>
      <c r="G334" s="59">
        <f>G335</f>
        <v>10273.9</v>
      </c>
      <c r="H334" s="59">
        <f t="shared" si="159"/>
        <v>9798.9</v>
      </c>
      <c r="I334" s="59">
        <f t="shared" si="159"/>
        <v>475</v>
      </c>
      <c r="J334" s="59">
        <f t="shared" si="159"/>
        <v>5639.5</v>
      </c>
      <c r="K334" s="59">
        <f t="shared" si="159"/>
        <v>5164.5</v>
      </c>
      <c r="L334" s="59">
        <f t="shared" si="159"/>
        <v>475</v>
      </c>
      <c r="M334" s="59">
        <f t="shared" si="159"/>
        <v>4183</v>
      </c>
      <c r="N334" s="59">
        <f t="shared" si="159"/>
        <v>3708</v>
      </c>
      <c r="O334" s="59">
        <f t="shared" si="159"/>
        <v>475</v>
      </c>
    </row>
    <row r="335" spans="1:15" ht="47.25">
      <c r="A335" s="55" t="s">
        <v>900</v>
      </c>
      <c r="B335" s="103">
        <v>855</v>
      </c>
      <c r="C335" s="51">
        <v>10</v>
      </c>
      <c r="D335" s="57" t="s">
        <v>528</v>
      </c>
      <c r="E335" s="117" t="s">
        <v>27</v>
      </c>
      <c r="F335" s="51"/>
      <c r="G335" s="47">
        <f>SUM(G336:G337)</f>
        <v>10273.9</v>
      </c>
      <c r="H335" s="47">
        <f aca="true" t="shared" si="160" ref="H335:O335">SUM(H336:H337)</f>
        <v>9798.9</v>
      </c>
      <c r="I335" s="47">
        <f t="shared" si="160"/>
        <v>475</v>
      </c>
      <c r="J335" s="47">
        <f t="shared" si="160"/>
        <v>5639.5</v>
      </c>
      <c r="K335" s="47">
        <f t="shared" si="160"/>
        <v>5164.5</v>
      </c>
      <c r="L335" s="47">
        <f t="shared" si="160"/>
        <v>475</v>
      </c>
      <c r="M335" s="47">
        <f t="shared" si="160"/>
        <v>4183</v>
      </c>
      <c r="N335" s="47">
        <f t="shared" si="160"/>
        <v>3708</v>
      </c>
      <c r="O335" s="47">
        <f t="shared" si="160"/>
        <v>475</v>
      </c>
    </row>
    <row r="336" spans="1:15" ht="126">
      <c r="A336" s="55" t="s">
        <v>955</v>
      </c>
      <c r="B336" s="103">
        <v>855</v>
      </c>
      <c r="C336" s="51">
        <v>10</v>
      </c>
      <c r="D336" s="57" t="s">
        <v>528</v>
      </c>
      <c r="E336" s="118" t="s">
        <v>954</v>
      </c>
      <c r="F336" s="51" t="s">
        <v>787</v>
      </c>
      <c r="G336" s="47">
        <f>SUM(H336:I336)</f>
        <v>131.6</v>
      </c>
      <c r="H336" s="47">
        <v>131.6</v>
      </c>
      <c r="I336" s="47"/>
      <c r="J336" s="47">
        <f>SUM(K336:L336)</f>
        <v>0</v>
      </c>
      <c r="K336" s="47"/>
      <c r="L336" s="47"/>
      <c r="M336" s="47">
        <f>SUM(N336:O336)</f>
        <v>0</v>
      </c>
      <c r="N336" s="47"/>
      <c r="O336" s="47"/>
    </row>
    <row r="337" spans="1:15" ht="78.75">
      <c r="A337" s="94" t="s">
        <v>600</v>
      </c>
      <c r="B337" s="103">
        <v>855</v>
      </c>
      <c r="C337" s="51">
        <v>10</v>
      </c>
      <c r="D337" s="57" t="s">
        <v>528</v>
      </c>
      <c r="E337" s="118" t="s">
        <v>601</v>
      </c>
      <c r="F337" s="51" t="s">
        <v>787</v>
      </c>
      <c r="G337" s="47">
        <f>SUM(H337:I337)</f>
        <v>10142.3</v>
      </c>
      <c r="H337" s="47">
        <f>9694.9-27.6</f>
        <v>9667.3</v>
      </c>
      <c r="I337" s="47">
        <v>475</v>
      </c>
      <c r="J337" s="47">
        <f>SUM(K337:L337)</f>
        <v>5639.5</v>
      </c>
      <c r="K337" s="47">
        <v>5164.5</v>
      </c>
      <c r="L337" s="47">
        <v>475</v>
      </c>
      <c r="M337" s="47">
        <f>SUM(N337:O337)</f>
        <v>4183</v>
      </c>
      <c r="N337" s="47">
        <v>3708</v>
      </c>
      <c r="O337" s="47">
        <v>475</v>
      </c>
    </row>
    <row r="338" spans="1:15" ht="63">
      <c r="A338" s="86" t="s">
        <v>188</v>
      </c>
      <c r="B338" s="119">
        <v>861</v>
      </c>
      <c r="C338" s="52"/>
      <c r="D338" s="52"/>
      <c r="E338" s="52"/>
      <c r="F338" s="52"/>
      <c r="G338" s="53">
        <f>SUM(G339,G350,G356)</f>
        <v>56585.1</v>
      </c>
      <c r="H338" s="53">
        <f aca="true" t="shared" si="161" ref="H338:O338">SUM(H339,H350,H356)</f>
        <v>17286</v>
      </c>
      <c r="I338" s="53">
        <f t="shared" si="161"/>
        <v>39299.1</v>
      </c>
      <c r="J338" s="53">
        <f t="shared" si="161"/>
        <v>42070.4</v>
      </c>
      <c r="K338" s="53">
        <f t="shared" si="161"/>
        <v>17286</v>
      </c>
      <c r="L338" s="53">
        <f t="shared" si="161"/>
        <v>24784.4</v>
      </c>
      <c r="M338" s="53">
        <f t="shared" si="161"/>
        <v>41718</v>
      </c>
      <c r="N338" s="53">
        <f t="shared" si="161"/>
        <v>17286</v>
      </c>
      <c r="O338" s="53">
        <f t="shared" si="161"/>
        <v>24432</v>
      </c>
    </row>
    <row r="339" spans="1:15" ht="31.5">
      <c r="A339" s="48" t="s">
        <v>490</v>
      </c>
      <c r="B339" s="49" t="s">
        <v>189</v>
      </c>
      <c r="C339" s="50" t="s">
        <v>527</v>
      </c>
      <c r="D339" s="51"/>
      <c r="E339" s="51"/>
      <c r="F339" s="51"/>
      <c r="G339" s="53">
        <f aca="true" t="shared" si="162" ref="G339:O339">SUM(G340,G346,)</f>
        <v>24566.5</v>
      </c>
      <c r="H339" s="53">
        <f t="shared" si="162"/>
        <v>0</v>
      </c>
      <c r="I339" s="53">
        <f t="shared" si="162"/>
        <v>24566.5</v>
      </c>
      <c r="J339" s="53">
        <f t="shared" si="162"/>
        <v>14463.3</v>
      </c>
      <c r="K339" s="53">
        <f t="shared" si="162"/>
        <v>0</v>
      </c>
      <c r="L339" s="53">
        <f t="shared" si="162"/>
        <v>14463.3</v>
      </c>
      <c r="M339" s="53">
        <f t="shared" si="162"/>
        <v>14447.4</v>
      </c>
      <c r="N339" s="53">
        <f t="shared" si="162"/>
        <v>0</v>
      </c>
      <c r="O339" s="53">
        <f t="shared" si="162"/>
        <v>14447.4</v>
      </c>
    </row>
    <row r="340" spans="1:15" ht="110.25">
      <c r="A340" s="86" t="s">
        <v>335</v>
      </c>
      <c r="B340" s="49" t="s">
        <v>189</v>
      </c>
      <c r="C340" s="50" t="s">
        <v>527</v>
      </c>
      <c r="D340" s="50" t="s">
        <v>1011</v>
      </c>
      <c r="E340" s="51"/>
      <c r="F340" s="51"/>
      <c r="G340" s="88">
        <f aca="true" t="shared" si="163" ref="G340:O341">G341</f>
        <v>13443.5</v>
      </c>
      <c r="H340" s="88">
        <f t="shared" si="163"/>
        <v>0</v>
      </c>
      <c r="I340" s="88">
        <f t="shared" si="163"/>
        <v>13443.5</v>
      </c>
      <c r="J340" s="88">
        <f t="shared" si="163"/>
        <v>13463.3</v>
      </c>
      <c r="K340" s="88">
        <f t="shared" si="163"/>
        <v>0</v>
      </c>
      <c r="L340" s="88">
        <f t="shared" si="163"/>
        <v>13463.3</v>
      </c>
      <c r="M340" s="88">
        <f t="shared" si="163"/>
        <v>14347.4</v>
      </c>
      <c r="N340" s="88">
        <f t="shared" si="163"/>
        <v>0</v>
      </c>
      <c r="O340" s="88">
        <f t="shared" si="163"/>
        <v>14347.4</v>
      </c>
    </row>
    <row r="341" spans="1:15" ht="47.25">
      <c r="A341" s="90" t="s">
        <v>623</v>
      </c>
      <c r="B341" s="56" t="s">
        <v>189</v>
      </c>
      <c r="C341" s="57" t="s">
        <v>527</v>
      </c>
      <c r="D341" s="57" t="s">
        <v>1011</v>
      </c>
      <c r="E341" s="58" t="s">
        <v>150</v>
      </c>
      <c r="F341" s="51"/>
      <c r="G341" s="47">
        <f t="shared" si="163"/>
        <v>13443.5</v>
      </c>
      <c r="H341" s="47">
        <f t="shared" si="163"/>
        <v>0</v>
      </c>
      <c r="I341" s="47">
        <f t="shared" si="163"/>
        <v>13443.5</v>
      </c>
      <c r="J341" s="47">
        <f t="shared" si="163"/>
        <v>13463.3</v>
      </c>
      <c r="K341" s="47">
        <f t="shared" si="163"/>
        <v>0</v>
      </c>
      <c r="L341" s="47">
        <f t="shared" si="163"/>
        <v>13463.3</v>
      </c>
      <c r="M341" s="47">
        <f t="shared" si="163"/>
        <v>14347.4</v>
      </c>
      <c r="N341" s="47">
        <f t="shared" si="163"/>
        <v>0</v>
      </c>
      <c r="O341" s="47">
        <f t="shared" si="163"/>
        <v>14347.4</v>
      </c>
    </row>
    <row r="342" spans="1:15" ht="31.5">
      <c r="A342" s="90" t="s">
        <v>152</v>
      </c>
      <c r="B342" s="56" t="s">
        <v>189</v>
      </c>
      <c r="C342" s="57" t="s">
        <v>527</v>
      </c>
      <c r="D342" s="57" t="s">
        <v>1011</v>
      </c>
      <c r="E342" s="58" t="s">
        <v>151</v>
      </c>
      <c r="F342" s="51"/>
      <c r="G342" s="47">
        <f aca="true" t="shared" si="164" ref="G342:O342">SUM(G343:G345)</f>
        <v>13443.5</v>
      </c>
      <c r="H342" s="47">
        <f t="shared" si="164"/>
        <v>0</v>
      </c>
      <c r="I342" s="47">
        <f t="shared" si="164"/>
        <v>13443.5</v>
      </c>
      <c r="J342" s="47">
        <f t="shared" si="164"/>
        <v>13463.3</v>
      </c>
      <c r="K342" s="47">
        <f t="shared" si="164"/>
        <v>0</v>
      </c>
      <c r="L342" s="47">
        <f t="shared" si="164"/>
        <v>13463.3</v>
      </c>
      <c r="M342" s="47">
        <f t="shared" si="164"/>
        <v>14347.4</v>
      </c>
      <c r="N342" s="47">
        <f t="shared" si="164"/>
        <v>0</v>
      </c>
      <c r="O342" s="47">
        <f t="shared" si="164"/>
        <v>14347.4</v>
      </c>
    </row>
    <row r="343" spans="1:15" ht="220.5">
      <c r="A343" s="98" t="s">
        <v>2</v>
      </c>
      <c r="B343" s="56" t="s">
        <v>189</v>
      </c>
      <c r="C343" s="57" t="s">
        <v>527</v>
      </c>
      <c r="D343" s="57" t="s">
        <v>1011</v>
      </c>
      <c r="E343" s="51" t="s">
        <v>307</v>
      </c>
      <c r="F343" s="51">
        <v>100</v>
      </c>
      <c r="G343" s="47">
        <f>SUM(H343:I343)</f>
        <v>12413.8</v>
      </c>
      <c r="H343" s="97"/>
      <c r="I343" s="97">
        <v>12413.8</v>
      </c>
      <c r="J343" s="47">
        <f>SUM(K343:L343)</f>
        <v>12582.5</v>
      </c>
      <c r="K343" s="97"/>
      <c r="L343" s="97">
        <f>10917+2002-336.5</f>
        <v>12582.5</v>
      </c>
      <c r="M343" s="47">
        <f>SUM(N343:O343)</f>
        <v>13436</v>
      </c>
      <c r="N343" s="97"/>
      <c r="O343" s="97">
        <f>11354+2082</f>
        <v>13436</v>
      </c>
    </row>
    <row r="344" spans="1:15" ht="94.5">
      <c r="A344" s="98" t="s">
        <v>482</v>
      </c>
      <c r="B344" s="56" t="s">
        <v>189</v>
      </c>
      <c r="C344" s="57" t="s">
        <v>527</v>
      </c>
      <c r="D344" s="57" t="s">
        <v>1011</v>
      </c>
      <c r="E344" s="51" t="s">
        <v>307</v>
      </c>
      <c r="F344" s="51">
        <v>200</v>
      </c>
      <c r="G344" s="47">
        <f>SUM(H344:I344)</f>
        <v>1014.7</v>
      </c>
      <c r="H344" s="97"/>
      <c r="I344" s="97">
        <v>1014.7</v>
      </c>
      <c r="J344" s="47">
        <f>SUM(K344:L344)</f>
        <v>865.8</v>
      </c>
      <c r="K344" s="97"/>
      <c r="L344" s="97">
        <v>865.8</v>
      </c>
      <c r="M344" s="47">
        <f>SUM(N344:O344)</f>
        <v>896.4</v>
      </c>
      <c r="N344" s="97"/>
      <c r="O344" s="97">
        <v>896.4</v>
      </c>
    </row>
    <row r="345" spans="1:15" ht="63">
      <c r="A345" s="98" t="s">
        <v>483</v>
      </c>
      <c r="B345" s="56" t="s">
        <v>189</v>
      </c>
      <c r="C345" s="57" t="s">
        <v>527</v>
      </c>
      <c r="D345" s="57" t="s">
        <v>1011</v>
      </c>
      <c r="E345" s="51" t="s">
        <v>307</v>
      </c>
      <c r="F345" s="51">
        <v>800</v>
      </c>
      <c r="G345" s="47">
        <f>SUM(H345:I345)</f>
        <v>15</v>
      </c>
      <c r="H345" s="97"/>
      <c r="I345" s="97">
        <v>15</v>
      </c>
      <c r="J345" s="47">
        <f>SUM(K345:L345)</f>
        <v>15</v>
      </c>
      <c r="K345" s="97"/>
      <c r="L345" s="97">
        <v>15</v>
      </c>
      <c r="M345" s="47">
        <f>SUM(N345:O345)</f>
        <v>15</v>
      </c>
      <c r="N345" s="97"/>
      <c r="O345" s="97">
        <v>15</v>
      </c>
    </row>
    <row r="346" spans="1:15" ht="15.75">
      <c r="A346" s="48" t="s">
        <v>190</v>
      </c>
      <c r="B346" s="49" t="s">
        <v>189</v>
      </c>
      <c r="C346" s="50" t="s">
        <v>527</v>
      </c>
      <c r="D346" s="89">
        <v>11</v>
      </c>
      <c r="E346" s="51"/>
      <c r="F346" s="51"/>
      <c r="G346" s="88">
        <f aca="true" t="shared" si="165" ref="G346:O348">G347</f>
        <v>11123</v>
      </c>
      <c r="H346" s="88">
        <f t="shared" si="165"/>
        <v>0</v>
      </c>
      <c r="I346" s="88">
        <f t="shared" si="165"/>
        <v>11123</v>
      </c>
      <c r="J346" s="88">
        <f t="shared" si="165"/>
        <v>1000</v>
      </c>
      <c r="K346" s="88">
        <f t="shared" si="165"/>
        <v>0</v>
      </c>
      <c r="L346" s="88">
        <f t="shared" si="165"/>
        <v>1000</v>
      </c>
      <c r="M346" s="88">
        <f t="shared" si="165"/>
        <v>100</v>
      </c>
      <c r="N346" s="88">
        <f t="shared" si="165"/>
        <v>0</v>
      </c>
      <c r="O346" s="88">
        <f t="shared" si="165"/>
        <v>100</v>
      </c>
    </row>
    <row r="347" spans="1:15" ht="47.25">
      <c r="A347" s="90" t="s">
        <v>623</v>
      </c>
      <c r="B347" s="91" t="s">
        <v>189</v>
      </c>
      <c r="C347" s="57" t="s">
        <v>527</v>
      </c>
      <c r="D347" s="51">
        <v>11</v>
      </c>
      <c r="E347" s="58" t="s">
        <v>32</v>
      </c>
      <c r="F347" s="51"/>
      <c r="G347" s="47">
        <f t="shared" si="165"/>
        <v>11123</v>
      </c>
      <c r="H347" s="47">
        <f t="shared" si="165"/>
        <v>0</v>
      </c>
      <c r="I347" s="47">
        <f t="shared" si="165"/>
        <v>11123</v>
      </c>
      <c r="J347" s="47">
        <f t="shared" si="165"/>
        <v>1000</v>
      </c>
      <c r="K347" s="47">
        <f t="shared" si="165"/>
        <v>0</v>
      </c>
      <c r="L347" s="47">
        <f t="shared" si="165"/>
        <v>1000</v>
      </c>
      <c r="M347" s="47">
        <f t="shared" si="165"/>
        <v>100</v>
      </c>
      <c r="N347" s="47">
        <f t="shared" si="165"/>
        <v>0</v>
      </c>
      <c r="O347" s="47">
        <f t="shared" si="165"/>
        <v>100</v>
      </c>
    </row>
    <row r="348" spans="1:15" ht="31.5">
      <c r="A348" s="90" t="s">
        <v>152</v>
      </c>
      <c r="B348" s="91" t="s">
        <v>189</v>
      </c>
      <c r="C348" s="57" t="s">
        <v>527</v>
      </c>
      <c r="D348" s="51">
        <v>11</v>
      </c>
      <c r="E348" s="58" t="s">
        <v>33</v>
      </c>
      <c r="F348" s="51"/>
      <c r="G348" s="47">
        <f t="shared" si="165"/>
        <v>11123</v>
      </c>
      <c r="H348" s="47">
        <f t="shared" si="165"/>
        <v>0</v>
      </c>
      <c r="I348" s="47">
        <f t="shared" si="165"/>
        <v>11123</v>
      </c>
      <c r="J348" s="47">
        <f t="shared" si="165"/>
        <v>1000</v>
      </c>
      <c r="K348" s="47">
        <f t="shared" si="165"/>
        <v>0</v>
      </c>
      <c r="L348" s="47">
        <f t="shared" si="165"/>
        <v>1000</v>
      </c>
      <c r="M348" s="47">
        <f t="shared" si="165"/>
        <v>100</v>
      </c>
      <c r="N348" s="47">
        <f t="shared" si="165"/>
        <v>0</v>
      </c>
      <c r="O348" s="47">
        <f t="shared" si="165"/>
        <v>100</v>
      </c>
    </row>
    <row r="349" spans="1:15" ht="31.5">
      <c r="A349" s="55" t="s">
        <v>484</v>
      </c>
      <c r="B349" s="91" t="s">
        <v>189</v>
      </c>
      <c r="C349" s="57" t="s">
        <v>527</v>
      </c>
      <c r="D349" s="51">
        <v>11</v>
      </c>
      <c r="E349" s="51" t="s">
        <v>316</v>
      </c>
      <c r="F349" s="51" t="s">
        <v>776</v>
      </c>
      <c r="G349" s="47">
        <f>SUM(H349:I349)</f>
        <v>11123</v>
      </c>
      <c r="H349" s="47">
        <v>0</v>
      </c>
      <c r="I349" s="47">
        <f>1123+10000</f>
        <v>11123</v>
      </c>
      <c r="J349" s="47">
        <f>SUM(K349:L349)</f>
        <v>1000</v>
      </c>
      <c r="K349" s="47">
        <v>0</v>
      </c>
      <c r="L349" s="47">
        <v>1000</v>
      </c>
      <c r="M349" s="47">
        <f>SUM(N349:O349)</f>
        <v>100</v>
      </c>
      <c r="N349" s="47">
        <v>0</v>
      </c>
      <c r="O349" s="47">
        <v>100</v>
      </c>
    </row>
    <row r="350" spans="1:15" s="99" customFormat="1" ht="31.5">
      <c r="A350" s="86" t="s">
        <v>498</v>
      </c>
      <c r="B350" s="139" t="s">
        <v>189</v>
      </c>
      <c r="C350" s="49" t="s">
        <v>528</v>
      </c>
      <c r="D350" s="49"/>
      <c r="E350" s="110"/>
      <c r="F350" s="140"/>
      <c r="G350" s="88">
        <f>G351</f>
        <v>5515.6</v>
      </c>
      <c r="H350" s="88">
        <f aca="true" t="shared" si="166" ref="H350:O354">H351</f>
        <v>0</v>
      </c>
      <c r="I350" s="88">
        <f t="shared" si="166"/>
        <v>5515.6</v>
      </c>
      <c r="J350" s="88">
        <f t="shared" si="166"/>
        <v>5852.1</v>
      </c>
      <c r="K350" s="88">
        <f t="shared" si="166"/>
        <v>0</v>
      </c>
      <c r="L350" s="88">
        <f t="shared" si="166"/>
        <v>5852.1</v>
      </c>
      <c r="M350" s="88">
        <f t="shared" si="166"/>
        <v>5515.6</v>
      </c>
      <c r="N350" s="88">
        <f t="shared" si="166"/>
        <v>0</v>
      </c>
      <c r="O350" s="88">
        <f t="shared" si="166"/>
        <v>5515.6</v>
      </c>
    </row>
    <row r="351" spans="1:15" s="99" customFormat="1" ht="47.25">
      <c r="A351" s="48" t="s">
        <v>201</v>
      </c>
      <c r="B351" s="139" t="s">
        <v>189</v>
      </c>
      <c r="C351" s="49" t="s">
        <v>528</v>
      </c>
      <c r="D351" s="49" t="s">
        <v>202</v>
      </c>
      <c r="E351" s="110"/>
      <c r="F351" s="140"/>
      <c r="G351" s="88">
        <f>G352</f>
        <v>5515.6</v>
      </c>
      <c r="H351" s="88">
        <f t="shared" si="166"/>
        <v>0</v>
      </c>
      <c r="I351" s="88">
        <f t="shared" si="166"/>
        <v>5515.6</v>
      </c>
      <c r="J351" s="88">
        <f t="shared" si="166"/>
        <v>5852.1</v>
      </c>
      <c r="K351" s="88">
        <f t="shared" si="166"/>
        <v>0</v>
      </c>
      <c r="L351" s="88">
        <f t="shared" si="166"/>
        <v>5852.1</v>
      </c>
      <c r="M351" s="88">
        <f t="shared" si="166"/>
        <v>5515.6</v>
      </c>
      <c r="N351" s="88">
        <f t="shared" si="166"/>
        <v>0</v>
      </c>
      <c r="O351" s="88">
        <f t="shared" si="166"/>
        <v>5515.6</v>
      </c>
    </row>
    <row r="352" spans="1:15" ht="110.25">
      <c r="A352" s="55" t="s">
        <v>845</v>
      </c>
      <c r="B352" s="141" t="s">
        <v>189</v>
      </c>
      <c r="C352" s="56" t="s">
        <v>528</v>
      </c>
      <c r="D352" s="56" t="s">
        <v>202</v>
      </c>
      <c r="E352" s="93" t="s">
        <v>260</v>
      </c>
      <c r="F352" s="142"/>
      <c r="G352" s="47">
        <f>G353</f>
        <v>5515.6</v>
      </c>
      <c r="H352" s="47">
        <f t="shared" si="166"/>
        <v>0</v>
      </c>
      <c r="I352" s="47">
        <f t="shared" si="166"/>
        <v>5515.6</v>
      </c>
      <c r="J352" s="47">
        <f t="shared" si="166"/>
        <v>5852.1</v>
      </c>
      <c r="K352" s="47">
        <f t="shared" si="166"/>
        <v>0</v>
      </c>
      <c r="L352" s="47">
        <f t="shared" si="166"/>
        <v>5852.1</v>
      </c>
      <c r="M352" s="47">
        <f t="shared" si="166"/>
        <v>5515.6</v>
      </c>
      <c r="N352" s="47">
        <f t="shared" si="166"/>
        <v>0</v>
      </c>
      <c r="O352" s="47">
        <f t="shared" si="166"/>
        <v>5515.6</v>
      </c>
    </row>
    <row r="353" spans="1:15" ht="141.75">
      <c r="A353" s="55" t="s">
        <v>606</v>
      </c>
      <c r="B353" s="141" t="s">
        <v>189</v>
      </c>
      <c r="C353" s="56" t="s">
        <v>528</v>
      </c>
      <c r="D353" s="56" t="s">
        <v>202</v>
      </c>
      <c r="E353" s="93" t="s">
        <v>261</v>
      </c>
      <c r="F353" s="142"/>
      <c r="G353" s="47">
        <f>G354</f>
        <v>5515.6</v>
      </c>
      <c r="H353" s="47">
        <f t="shared" si="166"/>
        <v>0</v>
      </c>
      <c r="I353" s="47">
        <f t="shared" si="166"/>
        <v>5515.6</v>
      </c>
      <c r="J353" s="47">
        <f t="shared" si="166"/>
        <v>5852.1</v>
      </c>
      <c r="K353" s="47">
        <f t="shared" si="166"/>
        <v>0</v>
      </c>
      <c r="L353" s="47">
        <f t="shared" si="166"/>
        <v>5852.1</v>
      </c>
      <c r="M353" s="47">
        <f t="shared" si="166"/>
        <v>5515.6</v>
      </c>
      <c r="N353" s="47">
        <f t="shared" si="166"/>
        <v>0</v>
      </c>
      <c r="O353" s="47">
        <f t="shared" si="166"/>
        <v>5515.6</v>
      </c>
    </row>
    <row r="354" spans="1:15" ht="94.5">
      <c r="A354" s="55" t="s">
        <v>264</v>
      </c>
      <c r="B354" s="141" t="s">
        <v>189</v>
      </c>
      <c r="C354" s="56" t="s">
        <v>528</v>
      </c>
      <c r="D354" s="56" t="s">
        <v>202</v>
      </c>
      <c r="E354" s="93" t="s">
        <v>262</v>
      </c>
      <c r="F354" s="142"/>
      <c r="G354" s="47">
        <f>G355</f>
        <v>5515.6</v>
      </c>
      <c r="H354" s="47">
        <f t="shared" si="166"/>
        <v>0</v>
      </c>
      <c r="I354" s="47">
        <f t="shared" si="166"/>
        <v>5515.6</v>
      </c>
      <c r="J354" s="47">
        <f t="shared" si="166"/>
        <v>5852.1</v>
      </c>
      <c r="K354" s="47">
        <f t="shared" si="166"/>
        <v>0</v>
      </c>
      <c r="L354" s="47">
        <f t="shared" si="166"/>
        <v>5852.1</v>
      </c>
      <c r="M354" s="47">
        <f t="shared" si="166"/>
        <v>5515.6</v>
      </c>
      <c r="N354" s="47">
        <f t="shared" si="166"/>
        <v>0</v>
      </c>
      <c r="O354" s="47">
        <f t="shared" si="166"/>
        <v>5515.6</v>
      </c>
    </row>
    <row r="355" spans="1:15" ht="126">
      <c r="A355" s="55" t="s">
        <v>265</v>
      </c>
      <c r="B355" s="141" t="s">
        <v>189</v>
      </c>
      <c r="C355" s="56" t="s">
        <v>528</v>
      </c>
      <c r="D355" s="56" t="s">
        <v>202</v>
      </c>
      <c r="E355" s="95" t="s">
        <v>263</v>
      </c>
      <c r="F355" s="142">
        <v>200</v>
      </c>
      <c r="G355" s="47">
        <f>SUM(H355:I355)</f>
        <v>5515.6</v>
      </c>
      <c r="H355" s="47"/>
      <c r="I355" s="47">
        <v>5515.6</v>
      </c>
      <c r="J355" s="47">
        <f>SUM(K355:L355)</f>
        <v>5852.1</v>
      </c>
      <c r="K355" s="47"/>
      <c r="L355" s="47">
        <f>5515.6+336.5</f>
        <v>5852.1</v>
      </c>
      <c r="M355" s="47">
        <f>SUM(N355:O355)</f>
        <v>5515.6</v>
      </c>
      <c r="N355" s="47"/>
      <c r="O355" s="47">
        <v>5515.6</v>
      </c>
    </row>
    <row r="356" spans="1:15" ht="110.25">
      <c r="A356" s="48" t="s">
        <v>499</v>
      </c>
      <c r="B356" s="49" t="s">
        <v>189</v>
      </c>
      <c r="C356" s="89">
        <v>14</v>
      </c>
      <c r="D356" s="51"/>
      <c r="E356" s="51"/>
      <c r="F356" s="51"/>
      <c r="G356" s="88">
        <f>SUM(G357,)</f>
        <v>26503</v>
      </c>
      <c r="H356" s="88">
        <f aca="true" t="shared" si="167" ref="H356:O356">SUM(H357,)</f>
        <v>17286</v>
      </c>
      <c r="I356" s="88">
        <f t="shared" si="167"/>
        <v>9217</v>
      </c>
      <c r="J356" s="88">
        <f t="shared" si="167"/>
        <v>21755</v>
      </c>
      <c r="K356" s="88">
        <f t="shared" si="167"/>
        <v>17286</v>
      </c>
      <c r="L356" s="88">
        <f t="shared" si="167"/>
        <v>4469</v>
      </c>
      <c r="M356" s="88">
        <f t="shared" si="167"/>
        <v>21755</v>
      </c>
      <c r="N356" s="88">
        <f t="shared" si="167"/>
        <v>17286</v>
      </c>
      <c r="O356" s="88">
        <f t="shared" si="167"/>
        <v>4469</v>
      </c>
    </row>
    <row r="357" spans="1:15" ht="126">
      <c r="A357" s="48" t="s">
        <v>276</v>
      </c>
      <c r="B357" s="49" t="s">
        <v>189</v>
      </c>
      <c r="C357" s="89">
        <v>14</v>
      </c>
      <c r="D357" s="50" t="s">
        <v>527</v>
      </c>
      <c r="E357" s="51"/>
      <c r="F357" s="51"/>
      <c r="G357" s="88">
        <f aca="true" t="shared" si="168" ref="G357:O357">SUM(G360,G361)</f>
        <v>26503</v>
      </c>
      <c r="H357" s="88">
        <f t="shared" si="168"/>
        <v>17286</v>
      </c>
      <c r="I357" s="88">
        <f t="shared" si="168"/>
        <v>9217</v>
      </c>
      <c r="J357" s="88">
        <f t="shared" si="168"/>
        <v>21755</v>
      </c>
      <c r="K357" s="88">
        <f t="shared" si="168"/>
        <v>17286</v>
      </c>
      <c r="L357" s="88">
        <f t="shared" si="168"/>
        <v>4469</v>
      </c>
      <c r="M357" s="88">
        <f t="shared" si="168"/>
        <v>21755</v>
      </c>
      <c r="N357" s="88">
        <f t="shared" si="168"/>
        <v>17286</v>
      </c>
      <c r="O357" s="88">
        <f t="shared" si="168"/>
        <v>4469</v>
      </c>
    </row>
    <row r="358" spans="1:15" ht="47.25">
      <c r="A358" s="90" t="s">
        <v>623</v>
      </c>
      <c r="B358" s="91" t="s">
        <v>277</v>
      </c>
      <c r="C358" s="51">
        <v>14</v>
      </c>
      <c r="D358" s="57" t="s">
        <v>527</v>
      </c>
      <c r="E358" s="93" t="s">
        <v>32</v>
      </c>
      <c r="F358" s="51"/>
      <c r="G358" s="47">
        <f aca="true" t="shared" si="169" ref="G358:O358">G359</f>
        <v>26503</v>
      </c>
      <c r="H358" s="47">
        <f t="shared" si="169"/>
        <v>17286</v>
      </c>
      <c r="I358" s="47">
        <f t="shared" si="169"/>
        <v>9217</v>
      </c>
      <c r="J358" s="47">
        <f t="shared" si="169"/>
        <v>21755</v>
      </c>
      <c r="K358" s="47">
        <f t="shared" si="169"/>
        <v>17286</v>
      </c>
      <c r="L358" s="47">
        <f t="shared" si="169"/>
        <v>4469</v>
      </c>
      <c r="M358" s="47">
        <f t="shared" si="169"/>
        <v>21755</v>
      </c>
      <c r="N358" s="47">
        <f t="shared" si="169"/>
        <v>17286</v>
      </c>
      <c r="O358" s="47">
        <f t="shared" si="169"/>
        <v>4469</v>
      </c>
    </row>
    <row r="359" spans="1:15" ht="31.5">
      <c r="A359" s="90" t="s">
        <v>152</v>
      </c>
      <c r="B359" s="91" t="s">
        <v>277</v>
      </c>
      <c r="C359" s="51">
        <v>14</v>
      </c>
      <c r="D359" s="57" t="s">
        <v>527</v>
      </c>
      <c r="E359" s="93" t="s">
        <v>33</v>
      </c>
      <c r="F359" s="51"/>
      <c r="G359" s="47">
        <f aca="true" t="shared" si="170" ref="G359:O359">SUM(G360:G361)</f>
        <v>26503</v>
      </c>
      <c r="H359" s="47">
        <f t="shared" si="170"/>
        <v>17286</v>
      </c>
      <c r="I359" s="47">
        <f t="shared" si="170"/>
        <v>9217</v>
      </c>
      <c r="J359" s="47">
        <f t="shared" si="170"/>
        <v>21755</v>
      </c>
      <c r="K359" s="47">
        <f t="shared" si="170"/>
        <v>17286</v>
      </c>
      <c r="L359" s="47">
        <f t="shared" si="170"/>
        <v>4469</v>
      </c>
      <c r="M359" s="47">
        <f t="shared" si="170"/>
        <v>21755</v>
      </c>
      <c r="N359" s="47">
        <f t="shared" si="170"/>
        <v>17286</v>
      </c>
      <c r="O359" s="47">
        <f t="shared" si="170"/>
        <v>4469</v>
      </c>
    </row>
    <row r="360" spans="1:15" ht="159" customHeight="1">
      <c r="A360" s="94" t="s">
        <v>253</v>
      </c>
      <c r="B360" s="91" t="s">
        <v>277</v>
      </c>
      <c r="C360" s="51">
        <v>14</v>
      </c>
      <c r="D360" s="57" t="s">
        <v>527</v>
      </c>
      <c r="E360" s="95" t="s">
        <v>148</v>
      </c>
      <c r="F360" s="51" t="s">
        <v>200</v>
      </c>
      <c r="G360" s="47">
        <f>SUM(H360:I360)</f>
        <v>17286</v>
      </c>
      <c r="H360" s="47">
        <v>17286</v>
      </c>
      <c r="I360" s="47">
        <v>0</v>
      </c>
      <c r="J360" s="47">
        <f>SUM(K360:L360)</f>
        <v>17286</v>
      </c>
      <c r="K360" s="47">
        <v>17286</v>
      </c>
      <c r="L360" s="47">
        <v>0</v>
      </c>
      <c r="M360" s="47">
        <f>SUM(N360:O360)</f>
        <v>17286</v>
      </c>
      <c r="N360" s="47">
        <v>17286</v>
      </c>
      <c r="O360" s="47">
        <v>0</v>
      </c>
    </row>
    <row r="361" spans="1:15" ht="92.25" customHeight="1">
      <c r="A361" s="55" t="s">
        <v>118</v>
      </c>
      <c r="B361" s="91" t="s">
        <v>189</v>
      </c>
      <c r="C361" s="51" t="s">
        <v>278</v>
      </c>
      <c r="D361" s="57" t="s">
        <v>527</v>
      </c>
      <c r="E361" s="95" t="s">
        <v>149</v>
      </c>
      <c r="F361" s="51" t="s">
        <v>200</v>
      </c>
      <c r="G361" s="47">
        <f>SUM(H361:I361)</f>
        <v>9217</v>
      </c>
      <c r="H361" s="47"/>
      <c r="I361" s="47">
        <v>9217</v>
      </c>
      <c r="J361" s="47">
        <f>SUM(K361:L361)</f>
        <v>4469</v>
      </c>
      <c r="K361" s="47"/>
      <c r="L361" s="47">
        <v>4469</v>
      </c>
      <c r="M361" s="47">
        <f>SUM(N361:O361)</f>
        <v>4469</v>
      </c>
      <c r="N361" s="47"/>
      <c r="O361" s="47">
        <v>4469</v>
      </c>
    </row>
    <row r="362" spans="1:15" ht="66.75" customHeight="1">
      <c r="A362" s="86" t="s">
        <v>279</v>
      </c>
      <c r="B362" s="87">
        <v>871</v>
      </c>
      <c r="C362" s="52"/>
      <c r="D362" s="52"/>
      <c r="E362" s="52"/>
      <c r="F362" s="52"/>
      <c r="G362" s="143">
        <f aca="true" t="shared" si="171" ref="G362:O362">SUM(G363,G366,G422)</f>
        <v>511105.3</v>
      </c>
      <c r="H362" s="143">
        <f t="shared" si="171"/>
        <v>345455.2</v>
      </c>
      <c r="I362" s="143">
        <f t="shared" si="171"/>
        <v>165650.1</v>
      </c>
      <c r="J362" s="143">
        <f t="shared" si="171"/>
        <v>442930.1</v>
      </c>
      <c r="K362" s="143">
        <f t="shared" si="171"/>
        <v>327715.6</v>
      </c>
      <c r="L362" s="143">
        <f t="shared" si="171"/>
        <v>115214.5</v>
      </c>
      <c r="M362" s="143">
        <f t="shared" si="171"/>
        <v>443559.39999999997</v>
      </c>
      <c r="N362" s="143">
        <f t="shared" si="171"/>
        <v>333231.89999999997</v>
      </c>
      <c r="O362" s="143">
        <f t="shared" si="171"/>
        <v>110327.5</v>
      </c>
    </row>
    <row r="363" spans="1:15" s="99" customFormat="1" ht="20.25" customHeight="1">
      <c r="A363" s="86" t="s">
        <v>498</v>
      </c>
      <c r="B363" s="87">
        <v>871</v>
      </c>
      <c r="C363" s="50" t="s">
        <v>528</v>
      </c>
      <c r="D363" s="50"/>
      <c r="E363" s="121"/>
      <c r="F363" s="121"/>
      <c r="G363" s="143">
        <f>G364</f>
        <v>547</v>
      </c>
      <c r="H363" s="143">
        <f aca="true" t="shared" si="172" ref="H363:O364">H364</f>
        <v>547</v>
      </c>
      <c r="I363" s="143">
        <f t="shared" si="172"/>
        <v>0</v>
      </c>
      <c r="J363" s="143">
        <f t="shared" si="172"/>
        <v>0</v>
      </c>
      <c r="K363" s="143">
        <f t="shared" si="172"/>
        <v>0</v>
      </c>
      <c r="L363" s="143">
        <f t="shared" si="172"/>
        <v>0</v>
      </c>
      <c r="M363" s="143">
        <f t="shared" si="172"/>
        <v>0</v>
      </c>
      <c r="N363" s="143">
        <f t="shared" si="172"/>
        <v>0</v>
      </c>
      <c r="O363" s="143">
        <f t="shared" si="172"/>
        <v>0</v>
      </c>
    </row>
    <row r="364" spans="1:15" s="99" customFormat="1" ht="33.75" customHeight="1">
      <c r="A364" s="48" t="s">
        <v>201</v>
      </c>
      <c r="B364" s="87">
        <v>871</v>
      </c>
      <c r="C364" s="50" t="s">
        <v>528</v>
      </c>
      <c r="D364" s="89" t="s">
        <v>202</v>
      </c>
      <c r="E364" s="121"/>
      <c r="F364" s="121"/>
      <c r="G364" s="143">
        <f>G365</f>
        <v>547</v>
      </c>
      <c r="H364" s="143">
        <f t="shared" si="172"/>
        <v>547</v>
      </c>
      <c r="I364" s="143">
        <f t="shared" si="172"/>
        <v>0</v>
      </c>
      <c r="J364" s="143">
        <f t="shared" si="172"/>
        <v>0</v>
      </c>
      <c r="K364" s="143">
        <f t="shared" si="172"/>
        <v>0</v>
      </c>
      <c r="L364" s="143">
        <f t="shared" si="172"/>
        <v>0</v>
      </c>
      <c r="M364" s="143">
        <f t="shared" si="172"/>
        <v>0</v>
      </c>
      <c r="N364" s="143">
        <f t="shared" si="172"/>
        <v>0</v>
      </c>
      <c r="O364" s="143">
        <f t="shared" si="172"/>
        <v>0</v>
      </c>
    </row>
    <row r="365" spans="1:15" ht="210" customHeight="1">
      <c r="A365" s="112" t="s">
        <v>974</v>
      </c>
      <c r="B365" s="56" t="s">
        <v>280</v>
      </c>
      <c r="C365" s="57" t="s">
        <v>528</v>
      </c>
      <c r="D365" s="51" t="s">
        <v>202</v>
      </c>
      <c r="E365" s="114" t="s">
        <v>878</v>
      </c>
      <c r="F365" s="51" t="s">
        <v>784</v>
      </c>
      <c r="G365" s="47">
        <f>SUM(H365:I365)</f>
        <v>547</v>
      </c>
      <c r="H365" s="47">
        <v>547</v>
      </c>
      <c r="I365" s="97"/>
      <c r="J365" s="47">
        <f>SUM(K365:L365)</f>
        <v>0</v>
      </c>
      <c r="K365" s="47"/>
      <c r="L365" s="47"/>
      <c r="M365" s="47">
        <f>SUM(N365:O365)</f>
        <v>0</v>
      </c>
      <c r="N365" s="47"/>
      <c r="O365" s="47"/>
    </row>
    <row r="366" spans="1:15" ht="15.75">
      <c r="A366" s="48" t="s">
        <v>783</v>
      </c>
      <c r="B366" s="49" t="s">
        <v>280</v>
      </c>
      <c r="C366" s="50" t="s">
        <v>647</v>
      </c>
      <c r="D366" s="51"/>
      <c r="E366" s="51"/>
      <c r="F366" s="51"/>
      <c r="G366" s="88">
        <f>SUM(G367,G376,G391,G399,G404,G410)</f>
        <v>488614.3</v>
      </c>
      <c r="H366" s="88">
        <f aca="true" t="shared" si="173" ref="H366:O366">SUM(H367,H376,H391,H399,H404,H410)</f>
        <v>322964.2</v>
      </c>
      <c r="I366" s="88">
        <f t="shared" si="173"/>
        <v>165650.1</v>
      </c>
      <c r="J366" s="88">
        <f t="shared" si="173"/>
        <v>420434.1</v>
      </c>
      <c r="K366" s="88">
        <f t="shared" si="173"/>
        <v>305219.6</v>
      </c>
      <c r="L366" s="88">
        <f t="shared" si="173"/>
        <v>115214.5</v>
      </c>
      <c r="M366" s="88">
        <f t="shared" si="173"/>
        <v>420188.39999999997</v>
      </c>
      <c r="N366" s="88">
        <f t="shared" si="173"/>
        <v>309860.89999999997</v>
      </c>
      <c r="O366" s="88">
        <f t="shared" si="173"/>
        <v>110327.5</v>
      </c>
    </row>
    <row r="367" spans="1:15" ht="31.5">
      <c r="A367" s="48" t="s">
        <v>281</v>
      </c>
      <c r="B367" s="49" t="s">
        <v>280</v>
      </c>
      <c r="C367" s="50" t="s">
        <v>647</v>
      </c>
      <c r="D367" s="50" t="s">
        <v>527</v>
      </c>
      <c r="E367" s="51"/>
      <c r="F367" s="51"/>
      <c r="G367" s="88">
        <f>SUM(G368,)</f>
        <v>119568.1</v>
      </c>
      <c r="H367" s="88">
        <f aca="true" t="shared" si="174" ref="H367:O367">SUM(H368,)</f>
        <v>94188.6</v>
      </c>
      <c r="I367" s="88">
        <f t="shared" si="174"/>
        <v>25379.5</v>
      </c>
      <c r="J367" s="88">
        <f t="shared" si="174"/>
        <v>106736.8</v>
      </c>
      <c r="K367" s="88">
        <f t="shared" si="174"/>
        <v>91664</v>
      </c>
      <c r="L367" s="88">
        <f t="shared" si="174"/>
        <v>15072.8</v>
      </c>
      <c r="M367" s="88">
        <f t="shared" si="174"/>
        <v>108964</v>
      </c>
      <c r="N367" s="88">
        <f t="shared" si="174"/>
        <v>95999</v>
      </c>
      <c r="O367" s="88">
        <f t="shared" si="174"/>
        <v>12965</v>
      </c>
    </row>
    <row r="368" spans="1:15" ht="94.5" customHeight="1">
      <c r="A368" s="55" t="s">
        <v>207</v>
      </c>
      <c r="B368" s="91" t="s">
        <v>280</v>
      </c>
      <c r="C368" s="57" t="s">
        <v>647</v>
      </c>
      <c r="D368" s="57" t="s">
        <v>527</v>
      </c>
      <c r="E368" s="58" t="s">
        <v>897</v>
      </c>
      <c r="F368" s="51"/>
      <c r="G368" s="47">
        <f aca="true" t="shared" si="175" ref="G368:O368">G369</f>
        <v>119568.1</v>
      </c>
      <c r="H368" s="47">
        <f t="shared" si="175"/>
        <v>94188.6</v>
      </c>
      <c r="I368" s="47">
        <f t="shared" si="175"/>
        <v>25379.5</v>
      </c>
      <c r="J368" s="47">
        <f t="shared" si="175"/>
        <v>106736.8</v>
      </c>
      <c r="K368" s="47">
        <f t="shared" si="175"/>
        <v>91664</v>
      </c>
      <c r="L368" s="47">
        <f t="shared" si="175"/>
        <v>15072.8</v>
      </c>
      <c r="M368" s="47">
        <f t="shared" si="175"/>
        <v>108964</v>
      </c>
      <c r="N368" s="47">
        <f t="shared" si="175"/>
        <v>95999</v>
      </c>
      <c r="O368" s="47">
        <f t="shared" si="175"/>
        <v>12965</v>
      </c>
    </row>
    <row r="369" spans="1:15" ht="140.25" customHeight="1">
      <c r="A369" s="55" t="s">
        <v>838</v>
      </c>
      <c r="B369" s="91" t="s">
        <v>280</v>
      </c>
      <c r="C369" s="57" t="s">
        <v>647</v>
      </c>
      <c r="D369" s="57" t="s">
        <v>527</v>
      </c>
      <c r="E369" s="58" t="s">
        <v>898</v>
      </c>
      <c r="F369" s="51"/>
      <c r="G369" s="47">
        <f>SUM(G370,G373)</f>
        <v>119568.1</v>
      </c>
      <c r="H369" s="47">
        <f aca="true" t="shared" si="176" ref="H369:O369">SUM(H370,H373)</f>
        <v>94188.6</v>
      </c>
      <c r="I369" s="47">
        <f t="shared" si="176"/>
        <v>25379.5</v>
      </c>
      <c r="J369" s="47">
        <f t="shared" si="176"/>
        <v>106736.8</v>
      </c>
      <c r="K369" s="47">
        <f t="shared" si="176"/>
        <v>91664</v>
      </c>
      <c r="L369" s="47">
        <f t="shared" si="176"/>
        <v>15072.8</v>
      </c>
      <c r="M369" s="47">
        <f t="shared" si="176"/>
        <v>108964</v>
      </c>
      <c r="N369" s="47">
        <f t="shared" si="176"/>
        <v>95999</v>
      </c>
      <c r="O369" s="47">
        <f t="shared" si="176"/>
        <v>12965</v>
      </c>
    </row>
    <row r="370" spans="1:15" ht="78.75">
      <c r="A370" s="55" t="s">
        <v>250</v>
      </c>
      <c r="B370" s="91" t="s">
        <v>280</v>
      </c>
      <c r="C370" s="57" t="s">
        <v>647</v>
      </c>
      <c r="D370" s="57" t="s">
        <v>527</v>
      </c>
      <c r="E370" s="58" t="s">
        <v>899</v>
      </c>
      <c r="F370" s="51"/>
      <c r="G370" s="47">
        <f aca="true" t="shared" si="177" ref="G370:O370">SUM(G371:G372)</f>
        <v>111940.5</v>
      </c>
      <c r="H370" s="47">
        <f t="shared" si="177"/>
        <v>87053</v>
      </c>
      <c r="I370" s="47">
        <f t="shared" si="177"/>
        <v>24887.5</v>
      </c>
      <c r="J370" s="47">
        <f t="shared" si="177"/>
        <v>106736.8</v>
      </c>
      <c r="K370" s="47">
        <f t="shared" si="177"/>
        <v>91664</v>
      </c>
      <c r="L370" s="47">
        <f t="shared" si="177"/>
        <v>15072.8</v>
      </c>
      <c r="M370" s="47">
        <f t="shared" si="177"/>
        <v>108964</v>
      </c>
      <c r="N370" s="47">
        <f t="shared" si="177"/>
        <v>95999</v>
      </c>
      <c r="O370" s="47">
        <f t="shared" si="177"/>
        <v>12965</v>
      </c>
    </row>
    <row r="371" spans="1:15" ht="236.25">
      <c r="A371" s="55" t="s">
        <v>541</v>
      </c>
      <c r="B371" s="91" t="s">
        <v>280</v>
      </c>
      <c r="C371" s="57" t="s">
        <v>647</v>
      </c>
      <c r="D371" s="57" t="s">
        <v>527</v>
      </c>
      <c r="E371" s="51" t="s">
        <v>902</v>
      </c>
      <c r="F371" s="51" t="s">
        <v>784</v>
      </c>
      <c r="G371" s="47">
        <f>SUM(H371:I371)</f>
        <v>24887.5</v>
      </c>
      <c r="H371" s="47">
        <v>0</v>
      </c>
      <c r="I371" s="47">
        <v>24887.5</v>
      </c>
      <c r="J371" s="47">
        <f>SUM(K371:L371)</f>
        <v>15072.8</v>
      </c>
      <c r="K371" s="47">
        <v>0</v>
      </c>
      <c r="L371" s="47">
        <v>15072.8</v>
      </c>
      <c r="M371" s="47">
        <f>SUM(N371:O371)</f>
        <v>12965</v>
      </c>
      <c r="N371" s="47">
        <v>0</v>
      </c>
      <c r="O371" s="47">
        <v>12965</v>
      </c>
    </row>
    <row r="372" spans="1:15" ht="236.25">
      <c r="A372" s="94" t="s">
        <v>760</v>
      </c>
      <c r="B372" s="91" t="s">
        <v>280</v>
      </c>
      <c r="C372" s="57" t="s">
        <v>647</v>
      </c>
      <c r="D372" s="57" t="s">
        <v>527</v>
      </c>
      <c r="E372" s="95" t="s">
        <v>903</v>
      </c>
      <c r="F372" s="51" t="s">
        <v>784</v>
      </c>
      <c r="G372" s="47">
        <f>SUM(H372:I372)</f>
        <v>87053</v>
      </c>
      <c r="H372" s="47">
        <v>87053</v>
      </c>
      <c r="I372" s="47">
        <v>0</v>
      </c>
      <c r="J372" s="47">
        <f>SUM(K372:L372)</f>
        <v>91664</v>
      </c>
      <c r="K372" s="47">
        <v>91664</v>
      </c>
      <c r="L372" s="47">
        <v>0</v>
      </c>
      <c r="M372" s="47">
        <f>SUM(N372:O372)</f>
        <v>95999</v>
      </c>
      <c r="N372" s="47">
        <v>95999</v>
      </c>
      <c r="O372" s="47">
        <v>0</v>
      </c>
    </row>
    <row r="373" spans="1:15" ht="63">
      <c r="A373" s="98" t="s">
        <v>595</v>
      </c>
      <c r="B373" s="56" t="s">
        <v>280</v>
      </c>
      <c r="C373" s="57" t="s">
        <v>647</v>
      </c>
      <c r="D373" s="51" t="s">
        <v>527</v>
      </c>
      <c r="E373" s="58" t="s">
        <v>596</v>
      </c>
      <c r="F373" s="51"/>
      <c r="G373" s="47">
        <f>SUM(G374:G375)</f>
        <v>7627.6</v>
      </c>
      <c r="H373" s="47">
        <f aca="true" t="shared" si="178" ref="H373:O373">SUM(H374:H375)</f>
        <v>7135.6</v>
      </c>
      <c r="I373" s="47">
        <f t="shared" si="178"/>
        <v>492</v>
      </c>
      <c r="J373" s="47">
        <f t="shared" si="178"/>
        <v>0</v>
      </c>
      <c r="K373" s="47">
        <f t="shared" si="178"/>
        <v>0</v>
      </c>
      <c r="L373" s="47">
        <f t="shared" si="178"/>
        <v>0</v>
      </c>
      <c r="M373" s="47">
        <f t="shared" si="178"/>
        <v>0</v>
      </c>
      <c r="N373" s="47">
        <f t="shared" si="178"/>
        <v>0</v>
      </c>
      <c r="O373" s="47">
        <f t="shared" si="178"/>
        <v>0</v>
      </c>
    </row>
    <row r="374" spans="1:15" ht="189">
      <c r="A374" s="96" t="s">
        <v>460</v>
      </c>
      <c r="B374" s="56" t="s">
        <v>280</v>
      </c>
      <c r="C374" s="51" t="s">
        <v>647</v>
      </c>
      <c r="D374" s="51" t="s">
        <v>527</v>
      </c>
      <c r="E374" s="51" t="s">
        <v>374</v>
      </c>
      <c r="F374" s="52" t="s">
        <v>495</v>
      </c>
      <c r="G374" s="59">
        <f>SUM(H374:I374)</f>
        <v>274.3</v>
      </c>
      <c r="H374" s="59">
        <v>260.6</v>
      </c>
      <c r="I374" s="59">
        <v>13.7</v>
      </c>
      <c r="J374" s="59">
        <f>SUM(K374:L374)</f>
        <v>0</v>
      </c>
      <c r="K374" s="59"/>
      <c r="L374" s="59"/>
      <c r="M374" s="59">
        <f>SUM(N374:O374)</f>
        <v>0</v>
      </c>
      <c r="N374" s="59"/>
      <c r="O374" s="59"/>
    </row>
    <row r="375" spans="1:15" ht="220.5">
      <c r="A375" s="96" t="s">
        <v>877</v>
      </c>
      <c r="B375" s="56" t="s">
        <v>280</v>
      </c>
      <c r="C375" s="51" t="s">
        <v>647</v>
      </c>
      <c r="D375" s="51" t="s">
        <v>527</v>
      </c>
      <c r="E375" s="51" t="s">
        <v>374</v>
      </c>
      <c r="F375" s="52" t="s">
        <v>784</v>
      </c>
      <c r="G375" s="59">
        <f>SUM(H375:I375)</f>
        <v>7353.3</v>
      </c>
      <c r="H375" s="59">
        <f>9079.4-2204.4</f>
        <v>6875</v>
      </c>
      <c r="I375" s="59">
        <v>478.3</v>
      </c>
      <c r="J375" s="59">
        <f>SUM(K375:L375)</f>
        <v>0</v>
      </c>
      <c r="K375" s="59"/>
      <c r="L375" s="59"/>
      <c r="M375" s="59">
        <f>SUM(N375:O375)</f>
        <v>0</v>
      </c>
      <c r="N375" s="59"/>
      <c r="O375" s="59"/>
    </row>
    <row r="376" spans="1:15" ht="15.75">
      <c r="A376" s="48" t="s">
        <v>282</v>
      </c>
      <c r="B376" s="49" t="s">
        <v>280</v>
      </c>
      <c r="C376" s="50" t="s">
        <v>647</v>
      </c>
      <c r="D376" s="50" t="s">
        <v>533</v>
      </c>
      <c r="E376" s="51"/>
      <c r="F376" s="51"/>
      <c r="G376" s="88">
        <f aca="true" t="shared" si="179" ref="G376:O376">SUM(G377)</f>
        <v>303126</v>
      </c>
      <c r="H376" s="88">
        <f t="shared" si="179"/>
        <v>228775.6</v>
      </c>
      <c r="I376" s="88">
        <f t="shared" si="179"/>
        <v>74350.40000000001</v>
      </c>
      <c r="J376" s="88">
        <f t="shared" si="179"/>
        <v>249501.2</v>
      </c>
      <c r="K376" s="88">
        <f t="shared" si="179"/>
        <v>213342.5</v>
      </c>
      <c r="L376" s="88">
        <f t="shared" si="179"/>
        <v>36158.7</v>
      </c>
      <c r="M376" s="88">
        <f t="shared" si="179"/>
        <v>245199.6</v>
      </c>
      <c r="N376" s="88">
        <f t="shared" si="179"/>
        <v>213640.3</v>
      </c>
      <c r="O376" s="88">
        <f t="shared" si="179"/>
        <v>31559.3</v>
      </c>
    </row>
    <row r="377" spans="1:15" ht="78.75">
      <c r="A377" s="55" t="s">
        <v>207</v>
      </c>
      <c r="B377" s="91" t="s">
        <v>280</v>
      </c>
      <c r="C377" s="57" t="s">
        <v>647</v>
      </c>
      <c r="D377" s="57" t="s">
        <v>533</v>
      </c>
      <c r="E377" s="105" t="s">
        <v>897</v>
      </c>
      <c r="F377" s="51"/>
      <c r="G377" s="47">
        <f>SUM(G378,)</f>
        <v>303126</v>
      </c>
      <c r="H377" s="47">
        <f aca="true" t="shared" si="180" ref="H377:O377">SUM(H378,)</f>
        <v>228775.6</v>
      </c>
      <c r="I377" s="47">
        <f t="shared" si="180"/>
        <v>74350.40000000001</v>
      </c>
      <c r="J377" s="47">
        <f t="shared" si="180"/>
        <v>249501.2</v>
      </c>
      <c r="K377" s="47">
        <f t="shared" si="180"/>
        <v>213342.5</v>
      </c>
      <c r="L377" s="47">
        <f t="shared" si="180"/>
        <v>36158.7</v>
      </c>
      <c r="M377" s="47">
        <f t="shared" si="180"/>
        <v>245199.6</v>
      </c>
      <c r="N377" s="47">
        <f t="shared" si="180"/>
        <v>213640.3</v>
      </c>
      <c r="O377" s="47">
        <f t="shared" si="180"/>
        <v>31559.3</v>
      </c>
    </row>
    <row r="378" spans="1:15" ht="110.25">
      <c r="A378" s="55" t="s">
        <v>208</v>
      </c>
      <c r="B378" s="91" t="s">
        <v>280</v>
      </c>
      <c r="C378" s="57" t="s">
        <v>647</v>
      </c>
      <c r="D378" s="57" t="s">
        <v>533</v>
      </c>
      <c r="E378" s="105" t="s">
        <v>761</v>
      </c>
      <c r="F378" s="51"/>
      <c r="G378" s="47">
        <f>SUM(G379,G385,G387)</f>
        <v>303126</v>
      </c>
      <c r="H378" s="47">
        <f aca="true" t="shared" si="181" ref="H378:O378">SUM(H379,H385,H387)</f>
        <v>228775.6</v>
      </c>
      <c r="I378" s="47">
        <f t="shared" si="181"/>
        <v>74350.40000000001</v>
      </c>
      <c r="J378" s="47">
        <f t="shared" si="181"/>
        <v>249501.2</v>
      </c>
      <c r="K378" s="47">
        <f t="shared" si="181"/>
        <v>213342.5</v>
      </c>
      <c r="L378" s="47">
        <f t="shared" si="181"/>
        <v>36158.7</v>
      </c>
      <c r="M378" s="47">
        <f t="shared" si="181"/>
        <v>245199.6</v>
      </c>
      <c r="N378" s="47">
        <f t="shared" si="181"/>
        <v>213640.3</v>
      </c>
      <c r="O378" s="47">
        <f t="shared" si="181"/>
        <v>31559.3</v>
      </c>
    </row>
    <row r="379" spans="1:15" ht="47.25">
      <c r="A379" s="55" t="s">
        <v>777</v>
      </c>
      <c r="B379" s="91" t="s">
        <v>280</v>
      </c>
      <c r="C379" s="57" t="s">
        <v>647</v>
      </c>
      <c r="D379" s="57" t="s">
        <v>533</v>
      </c>
      <c r="E379" s="105" t="s">
        <v>762</v>
      </c>
      <c r="F379" s="51"/>
      <c r="G379" s="47">
        <f>SUM(G380:G384)</f>
        <v>272064.1</v>
      </c>
      <c r="H379" s="47">
        <f aca="true" t="shared" si="182" ref="H379:O379">SUM(H380:H384)</f>
        <v>199399</v>
      </c>
      <c r="I379" s="47">
        <f t="shared" si="182"/>
        <v>72665.1</v>
      </c>
      <c r="J379" s="47">
        <f t="shared" si="182"/>
        <v>240429.1</v>
      </c>
      <c r="K379" s="47">
        <f t="shared" si="182"/>
        <v>204724.1</v>
      </c>
      <c r="L379" s="47">
        <f t="shared" si="182"/>
        <v>35705</v>
      </c>
      <c r="M379" s="47">
        <f t="shared" si="182"/>
        <v>245199.6</v>
      </c>
      <c r="N379" s="47">
        <f t="shared" si="182"/>
        <v>213640.3</v>
      </c>
      <c r="O379" s="47">
        <f t="shared" si="182"/>
        <v>31559.3</v>
      </c>
    </row>
    <row r="380" spans="1:15" ht="220.5">
      <c r="A380" s="55" t="s">
        <v>679</v>
      </c>
      <c r="B380" s="91" t="s">
        <v>280</v>
      </c>
      <c r="C380" s="57" t="s">
        <v>647</v>
      </c>
      <c r="D380" s="57" t="s">
        <v>533</v>
      </c>
      <c r="E380" s="56" t="s">
        <v>680</v>
      </c>
      <c r="F380" s="51" t="s">
        <v>784</v>
      </c>
      <c r="G380" s="47">
        <f>SUM(H380:I380)</f>
        <v>4960.5</v>
      </c>
      <c r="H380" s="97">
        <v>3770</v>
      </c>
      <c r="I380" s="97">
        <v>1190.5</v>
      </c>
      <c r="J380" s="47">
        <f>SUM(K380:L380)</f>
        <v>5163.3</v>
      </c>
      <c r="K380" s="97">
        <v>3924.1</v>
      </c>
      <c r="L380" s="97">
        <v>1239.2</v>
      </c>
      <c r="M380" s="47">
        <f>SUM(N380:O380)</f>
        <v>5368.8</v>
      </c>
      <c r="N380" s="97">
        <v>4080.3</v>
      </c>
      <c r="O380" s="97">
        <v>1288.5</v>
      </c>
    </row>
    <row r="381" spans="1:15" ht="157.5">
      <c r="A381" s="55" t="s">
        <v>763</v>
      </c>
      <c r="B381" s="91" t="s">
        <v>280</v>
      </c>
      <c r="C381" s="57" t="s">
        <v>647</v>
      </c>
      <c r="D381" s="57" t="s">
        <v>533</v>
      </c>
      <c r="E381" s="56" t="s">
        <v>904</v>
      </c>
      <c r="F381" s="51" t="s">
        <v>784</v>
      </c>
      <c r="G381" s="47">
        <f>SUM(H381:I381)</f>
        <v>71474.6</v>
      </c>
      <c r="H381" s="97">
        <v>0</v>
      </c>
      <c r="I381" s="97">
        <v>71474.6</v>
      </c>
      <c r="J381" s="47">
        <f>SUM(K381:L381)</f>
        <v>34465.8</v>
      </c>
      <c r="K381" s="97">
        <v>0</v>
      </c>
      <c r="L381" s="97">
        <v>34465.8</v>
      </c>
      <c r="M381" s="47">
        <f>SUM(N381:O381)</f>
        <v>30270.8</v>
      </c>
      <c r="N381" s="97">
        <v>0</v>
      </c>
      <c r="O381" s="97">
        <v>30270.8</v>
      </c>
    </row>
    <row r="382" spans="1:15" ht="141.75">
      <c r="A382" s="94" t="s">
        <v>272</v>
      </c>
      <c r="B382" s="91" t="s">
        <v>280</v>
      </c>
      <c r="C382" s="57" t="s">
        <v>647</v>
      </c>
      <c r="D382" s="57" t="s">
        <v>533</v>
      </c>
      <c r="E382" s="95" t="s">
        <v>905</v>
      </c>
      <c r="F382" s="51" t="s">
        <v>784</v>
      </c>
      <c r="G382" s="47">
        <f>SUM(H382:I382)</f>
        <v>186562</v>
      </c>
      <c r="H382" s="47">
        <f>182114+4448</f>
        <v>186562</v>
      </c>
      <c r="I382" s="47">
        <v>0</v>
      </c>
      <c r="J382" s="47">
        <f>SUM(K382:L382)</f>
        <v>191733</v>
      </c>
      <c r="K382" s="47">
        <v>191733</v>
      </c>
      <c r="L382" s="47">
        <v>0</v>
      </c>
      <c r="M382" s="47">
        <f>SUM(N382:O382)</f>
        <v>200493</v>
      </c>
      <c r="N382" s="47">
        <v>200493</v>
      </c>
      <c r="O382" s="47">
        <v>0</v>
      </c>
    </row>
    <row r="383" spans="1:15" ht="236.25">
      <c r="A383" s="94" t="s">
        <v>629</v>
      </c>
      <c r="B383" s="56" t="s">
        <v>280</v>
      </c>
      <c r="C383" s="57" t="s">
        <v>647</v>
      </c>
      <c r="D383" s="57" t="s">
        <v>533</v>
      </c>
      <c r="E383" s="95" t="s">
        <v>906</v>
      </c>
      <c r="F383" s="51" t="s">
        <v>784</v>
      </c>
      <c r="G383" s="47">
        <f>SUM(H383:I383)</f>
        <v>1055</v>
      </c>
      <c r="H383" s="47">
        <v>1055</v>
      </c>
      <c r="I383" s="47"/>
      <c r="J383" s="47">
        <f>SUM(K383:L383)</f>
        <v>1055</v>
      </c>
      <c r="K383" s="47">
        <v>1055</v>
      </c>
      <c r="L383" s="47"/>
      <c r="M383" s="47">
        <f>SUM(N383:O383)</f>
        <v>1055</v>
      </c>
      <c r="N383" s="47">
        <v>1055</v>
      </c>
      <c r="O383" s="47">
        <v>0</v>
      </c>
    </row>
    <row r="384" spans="1:15" ht="220.5">
      <c r="A384" s="94" t="s">
        <v>681</v>
      </c>
      <c r="B384" s="56" t="s">
        <v>280</v>
      </c>
      <c r="C384" s="57" t="s">
        <v>647</v>
      </c>
      <c r="D384" s="57" t="s">
        <v>533</v>
      </c>
      <c r="E384" s="95" t="s">
        <v>167</v>
      </c>
      <c r="F384" s="51" t="s">
        <v>784</v>
      </c>
      <c r="G384" s="47">
        <f>SUM(H384:I384)</f>
        <v>8012</v>
      </c>
      <c r="H384" s="47">
        <v>8012</v>
      </c>
      <c r="I384" s="47"/>
      <c r="J384" s="47">
        <f>SUM(K384:L384)</f>
        <v>8012</v>
      </c>
      <c r="K384" s="47">
        <v>8012</v>
      </c>
      <c r="L384" s="47">
        <v>0</v>
      </c>
      <c r="M384" s="47">
        <f>SUM(N384:O384)</f>
        <v>8012</v>
      </c>
      <c r="N384" s="47">
        <v>8012</v>
      </c>
      <c r="O384" s="47"/>
    </row>
    <row r="385" spans="1:15" ht="141.75">
      <c r="A385" s="94" t="s">
        <v>432</v>
      </c>
      <c r="B385" s="56" t="s">
        <v>280</v>
      </c>
      <c r="C385" s="57" t="s">
        <v>647</v>
      </c>
      <c r="D385" s="57" t="s">
        <v>533</v>
      </c>
      <c r="E385" s="58" t="s">
        <v>434</v>
      </c>
      <c r="F385" s="51"/>
      <c r="G385" s="47">
        <f>G386</f>
        <v>1682.5</v>
      </c>
      <c r="H385" s="47">
        <f aca="true" t="shared" si="183" ref="H385:O385">H386</f>
        <v>1592.2</v>
      </c>
      <c r="I385" s="47">
        <f t="shared" si="183"/>
        <v>90.3</v>
      </c>
      <c r="J385" s="47">
        <f t="shared" si="183"/>
        <v>0</v>
      </c>
      <c r="K385" s="47">
        <f t="shared" si="183"/>
        <v>0</v>
      </c>
      <c r="L385" s="47">
        <f t="shared" si="183"/>
        <v>0</v>
      </c>
      <c r="M385" s="47">
        <f t="shared" si="183"/>
        <v>0</v>
      </c>
      <c r="N385" s="47">
        <f t="shared" si="183"/>
        <v>0</v>
      </c>
      <c r="O385" s="47">
        <f t="shared" si="183"/>
        <v>0</v>
      </c>
    </row>
    <row r="386" spans="1:15" ht="204.75">
      <c r="A386" s="94" t="s">
        <v>433</v>
      </c>
      <c r="B386" s="56" t="s">
        <v>280</v>
      </c>
      <c r="C386" s="57" t="s">
        <v>647</v>
      </c>
      <c r="D386" s="57" t="s">
        <v>533</v>
      </c>
      <c r="E386" s="95" t="s">
        <v>442</v>
      </c>
      <c r="F386" s="51" t="s">
        <v>784</v>
      </c>
      <c r="G386" s="47">
        <f>SUM(H386:I386)</f>
        <v>1682.5</v>
      </c>
      <c r="H386" s="47">
        <f>2450-857.8</f>
        <v>1592.2</v>
      </c>
      <c r="I386" s="47">
        <v>90.3</v>
      </c>
      <c r="J386" s="47">
        <f>SUM(K386:L386)</f>
        <v>0</v>
      </c>
      <c r="K386" s="47"/>
      <c r="L386" s="47"/>
      <c r="M386" s="47">
        <f>SUM(N386:O386)</f>
        <v>0</v>
      </c>
      <c r="N386" s="47"/>
      <c r="O386" s="47"/>
    </row>
    <row r="387" spans="1:15" ht="78.75">
      <c r="A387" s="98" t="s">
        <v>881</v>
      </c>
      <c r="B387" s="56" t="s">
        <v>280</v>
      </c>
      <c r="C387" s="57" t="s">
        <v>647</v>
      </c>
      <c r="D387" s="57" t="s">
        <v>533</v>
      </c>
      <c r="E387" s="58" t="s">
        <v>872</v>
      </c>
      <c r="F387" s="51"/>
      <c r="G387" s="47">
        <f>SUM(G388:G390)</f>
        <v>29379.4</v>
      </c>
      <c r="H387" s="47">
        <f>SUM(H388:H390)</f>
        <v>27784.4</v>
      </c>
      <c r="I387" s="47">
        <f>SUM(I388:I390)</f>
        <v>1595</v>
      </c>
      <c r="J387" s="47">
        <f aca="true" t="shared" si="184" ref="J387:O387">SUM(J389:J390)</f>
        <v>9072.099999999999</v>
      </c>
      <c r="K387" s="47">
        <f t="shared" si="184"/>
        <v>8618.4</v>
      </c>
      <c r="L387" s="47">
        <f t="shared" si="184"/>
        <v>453.7</v>
      </c>
      <c r="M387" s="47">
        <f t="shared" si="184"/>
        <v>0</v>
      </c>
      <c r="N387" s="47">
        <f t="shared" si="184"/>
        <v>0</v>
      </c>
      <c r="O387" s="47">
        <f t="shared" si="184"/>
        <v>0</v>
      </c>
    </row>
    <row r="388" spans="1:15" ht="157.5">
      <c r="A388" s="98" t="s">
        <v>733</v>
      </c>
      <c r="B388" s="56" t="s">
        <v>280</v>
      </c>
      <c r="C388" s="57" t="s">
        <v>647</v>
      </c>
      <c r="D388" s="57" t="s">
        <v>533</v>
      </c>
      <c r="E388" s="51" t="s">
        <v>876</v>
      </c>
      <c r="F388" s="51" t="s">
        <v>495</v>
      </c>
      <c r="G388" s="47">
        <f>SUM(H388:I388)</f>
        <v>274.3</v>
      </c>
      <c r="H388" s="47">
        <v>260.6</v>
      </c>
      <c r="I388" s="47">
        <v>13.7</v>
      </c>
      <c r="J388" s="47">
        <f>SUM(K388:L388)</f>
        <v>0</v>
      </c>
      <c r="K388" s="47"/>
      <c r="L388" s="47"/>
      <c r="M388" s="47">
        <f>SUM(N388:O388)</f>
        <v>0</v>
      </c>
      <c r="N388" s="47"/>
      <c r="O388" s="47"/>
    </row>
    <row r="389" spans="1:15" ht="189">
      <c r="A389" s="98" t="s">
        <v>875</v>
      </c>
      <c r="B389" s="56" t="s">
        <v>280</v>
      </c>
      <c r="C389" s="57" t="s">
        <v>647</v>
      </c>
      <c r="D389" s="57" t="s">
        <v>533</v>
      </c>
      <c r="E389" s="51" t="s">
        <v>876</v>
      </c>
      <c r="F389" s="51" t="s">
        <v>784</v>
      </c>
      <c r="G389" s="47">
        <f>SUM(H389:I389)</f>
        <v>15275.5</v>
      </c>
      <c r="H389" s="47">
        <f>14530.6-144.9</f>
        <v>14385.7</v>
      </c>
      <c r="I389" s="47">
        <v>889.8</v>
      </c>
      <c r="J389" s="47">
        <f>SUM(K389:L389)</f>
        <v>2573.3999999999996</v>
      </c>
      <c r="K389" s="47">
        <v>2444.7</v>
      </c>
      <c r="L389" s="47">
        <v>128.7</v>
      </c>
      <c r="M389" s="47">
        <f>SUM(N389:O389)</f>
        <v>0</v>
      </c>
      <c r="N389" s="47"/>
      <c r="O389" s="47"/>
    </row>
    <row r="390" spans="1:15" ht="165">
      <c r="A390" s="144" t="s">
        <v>874</v>
      </c>
      <c r="B390" s="56" t="s">
        <v>280</v>
      </c>
      <c r="C390" s="57" t="s">
        <v>647</v>
      </c>
      <c r="D390" s="57" t="s">
        <v>533</v>
      </c>
      <c r="E390" s="95" t="s">
        <v>873</v>
      </c>
      <c r="F390" s="51" t="s">
        <v>784</v>
      </c>
      <c r="G390" s="47">
        <f>SUM(H390:I390)</f>
        <v>13829.6</v>
      </c>
      <c r="H390" s="47">
        <v>13138.1</v>
      </c>
      <c r="I390" s="47">
        <v>691.5</v>
      </c>
      <c r="J390" s="47">
        <f>SUM(K390:L390)</f>
        <v>6498.7</v>
      </c>
      <c r="K390" s="47">
        <v>6173.7</v>
      </c>
      <c r="L390" s="47">
        <v>325</v>
      </c>
      <c r="M390" s="47">
        <f>SUM(N390:O390)</f>
        <v>0</v>
      </c>
      <c r="N390" s="47"/>
      <c r="O390" s="47"/>
    </row>
    <row r="391" spans="1:15" s="99" customFormat="1" ht="31.5">
      <c r="A391" s="100" t="s">
        <v>502</v>
      </c>
      <c r="B391" s="49" t="s">
        <v>280</v>
      </c>
      <c r="C391" s="50" t="s">
        <v>647</v>
      </c>
      <c r="D391" s="50" t="s">
        <v>1008</v>
      </c>
      <c r="E391" s="110"/>
      <c r="F391" s="89"/>
      <c r="G391" s="88">
        <f aca="true" t="shared" si="185" ref="G391:O392">G392</f>
        <v>35025.8</v>
      </c>
      <c r="H391" s="88">
        <f t="shared" si="185"/>
        <v>0</v>
      </c>
      <c r="I391" s="88">
        <f t="shared" si="185"/>
        <v>35025.8</v>
      </c>
      <c r="J391" s="88">
        <f t="shared" si="185"/>
        <v>35176.8</v>
      </c>
      <c r="K391" s="88">
        <f t="shared" si="185"/>
        <v>0</v>
      </c>
      <c r="L391" s="88">
        <f t="shared" si="185"/>
        <v>35176.8</v>
      </c>
      <c r="M391" s="88">
        <f t="shared" si="185"/>
        <v>35992</v>
      </c>
      <c r="N391" s="88">
        <f t="shared" si="185"/>
        <v>0</v>
      </c>
      <c r="O391" s="88">
        <f t="shared" si="185"/>
        <v>35992</v>
      </c>
    </row>
    <row r="392" spans="1:15" ht="97.5" customHeight="1">
      <c r="A392" s="55" t="s">
        <v>207</v>
      </c>
      <c r="B392" s="91" t="s">
        <v>280</v>
      </c>
      <c r="C392" s="57" t="s">
        <v>647</v>
      </c>
      <c r="D392" s="57" t="s">
        <v>1008</v>
      </c>
      <c r="E392" s="105" t="s">
        <v>897</v>
      </c>
      <c r="F392" s="51"/>
      <c r="G392" s="47">
        <f t="shared" si="185"/>
        <v>35025.8</v>
      </c>
      <c r="H392" s="47">
        <f t="shared" si="185"/>
        <v>0</v>
      </c>
      <c r="I392" s="47">
        <f t="shared" si="185"/>
        <v>35025.8</v>
      </c>
      <c r="J392" s="47">
        <f t="shared" si="185"/>
        <v>35176.8</v>
      </c>
      <c r="K392" s="47">
        <f t="shared" si="185"/>
        <v>0</v>
      </c>
      <c r="L392" s="47">
        <f t="shared" si="185"/>
        <v>35176.8</v>
      </c>
      <c r="M392" s="47">
        <f t="shared" si="185"/>
        <v>35992</v>
      </c>
      <c r="N392" s="47">
        <f t="shared" si="185"/>
        <v>0</v>
      </c>
      <c r="O392" s="47">
        <f t="shared" si="185"/>
        <v>35992</v>
      </c>
    </row>
    <row r="393" spans="1:15" ht="141" customHeight="1">
      <c r="A393" s="55" t="s">
        <v>224</v>
      </c>
      <c r="B393" s="91" t="s">
        <v>280</v>
      </c>
      <c r="C393" s="57" t="s">
        <v>647</v>
      </c>
      <c r="D393" s="57" t="s">
        <v>1008</v>
      </c>
      <c r="E393" s="58" t="s">
        <v>778</v>
      </c>
      <c r="F393" s="51"/>
      <c r="G393" s="47">
        <f>SUM(G394,G397)</f>
        <v>35025.8</v>
      </c>
      <c r="H393" s="47">
        <f aca="true" t="shared" si="186" ref="H393:O393">SUM(H394,H397)</f>
        <v>0</v>
      </c>
      <c r="I393" s="47">
        <f t="shared" si="186"/>
        <v>35025.8</v>
      </c>
      <c r="J393" s="47">
        <f t="shared" si="186"/>
        <v>35176.8</v>
      </c>
      <c r="K393" s="47">
        <f t="shared" si="186"/>
        <v>0</v>
      </c>
      <c r="L393" s="47">
        <f t="shared" si="186"/>
        <v>35176.8</v>
      </c>
      <c r="M393" s="47">
        <f t="shared" si="186"/>
        <v>35992</v>
      </c>
      <c r="N393" s="47">
        <f t="shared" si="186"/>
        <v>0</v>
      </c>
      <c r="O393" s="47">
        <f t="shared" si="186"/>
        <v>35992</v>
      </c>
    </row>
    <row r="394" spans="1:15" ht="94.5">
      <c r="A394" s="55" t="s">
        <v>780</v>
      </c>
      <c r="B394" s="91" t="s">
        <v>280</v>
      </c>
      <c r="C394" s="57" t="s">
        <v>647</v>
      </c>
      <c r="D394" s="57" t="s">
        <v>1008</v>
      </c>
      <c r="E394" s="58" t="s">
        <v>779</v>
      </c>
      <c r="F394" s="51"/>
      <c r="G394" s="47">
        <f aca="true" t="shared" si="187" ref="G394:O394">SUM(G395:G396)</f>
        <v>34594</v>
      </c>
      <c r="H394" s="47">
        <f t="shared" si="187"/>
        <v>0</v>
      </c>
      <c r="I394" s="47">
        <f t="shared" si="187"/>
        <v>34594</v>
      </c>
      <c r="J394" s="47">
        <f t="shared" si="187"/>
        <v>35176.8</v>
      </c>
      <c r="K394" s="47">
        <f t="shared" si="187"/>
        <v>0</v>
      </c>
      <c r="L394" s="47">
        <f t="shared" si="187"/>
        <v>35176.8</v>
      </c>
      <c r="M394" s="47">
        <f t="shared" si="187"/>
        <v>35992</v>
      </c>
      <c r="N394" s="47">
        <f t="shared" si="187"/>
        <v>0</v>
      </c>
      <c r="O394" s="47">
        <f t="shared" si="187"/>
        <v>35992</v>
      </c>
    </row>
    <row r="395" spans="1:15" ht="173.25">
      <c r="A395" s="94" t="s">
        <v>630</v>
      </c>
      <c r="B395" s="91" t="s">
        <v>280</v>
      </c>
      <c r="C395" s="57" t="s">
        <v>647</v>
      </c>
      <c r="D395" s="57" t="s">
        <v>1008</v>
      </c>
      <c r="E395" s="51" t="s">
        <v>907</v>
      </c>
      <c r="F395" s="51" t="s">
        <v>784</v>
      </c>
      <c r="G395" s="47">
        <f>SUM(H395:I395)</f>
        <v>29376.5</v>
      </c>
      <c r="H395" s="47">
        <v>0</v>
      </c>
      <c r="I395" s="47">
        <v>29376.5</v>
      </c>
      <c r="J395" s="47">
        <f>SUM(K395:L395)</f>
        <v>25301.8</v>
      </c>
      <c r="K395" s="47">
        <v>0</v>
      </c>
      <c r="L395" s="47">
        <v>25301.8</v>
      </c>
      <c r="M395" s="47">
        <f>SUM(N395:O395)</f>
        <v>25740</v>
      </c>
      <c r="N395" s="47">
        <v>0</v>
      </c>
      <c r="O395" s="47">
        <v>25740</v>
      </c>
    </row>
    <row r="396" spans="1:15" ht="189">
      <c r="A396" s="94" t="s">
        <v>168</v>
      </c>
      <c r="B396" s="91" t="s">
        <v>280</v>
      </c>
      <c r="C396" s="57" t="s">
        <v>647</v>
      </c>
      <c r="D396" s="57" t="s">
        <v>1008</v>
      </c>
      <c r="E396" s="51" t="s">
        <v>169</v>
      </c>
      <c r="F396" s="51" t="s">
        <v>784</v>
      </c>
      <c r="G396" s="47">
        <f>SUM(H396:I396)</f>
        <v>5217.5</v>
      </c>
      <c r="H396" s="47">
        <v>0</v>
      </c>
      <c r="I396" s="47">
        <v>5217.5</v>
      </c>
      <c r="J396" s="47">
        <f>SUM(K396:L396)</f>
        <v>9875</v>
      </c>
      <c r="K396" s="47">
        <v>0</v>
      </c>
      <c r="L396" s="47">
        <v>9875</v>
      </c>
      <c r="M396" s="47">
        <f>SUM(N396:O396)</f>
        <v>10252</v>
      </c>
      <c r="N396" s="47">
        <v>0</v>
      </c>
      <c r="O396" s="47">
        <v>10252</v>
      </c>
    </row>
    <row r="397" spans="1:15" ht="78.75">
      <c r="A397" s="94" t="s">
        <v>508</v>
      </c>
      <c r="B397" s="91" t="s">
        <v>280</v>
      </c>
      <c r="C397" s="57" t="s">
        <v>647</v>
      </c>
      <c r="D397" s="57" t="s">
        <v>1008</v>
      </c>
      <c r="E397" s="58" t="s">
        <v>584</v>
      </c>
      <c r="F397" s="51"/>
      <c r="G397" s="47">
        <f>G398</f>
        <v>431.8</v>
      </c>
      <c r="H397" s="47">
        <f aca="true" t="shared" si="188" ref="H397:O397">H398</f>
        <v>0</v>
      </c>
      <c r="I397" s="47">
        <f t="shared" si="188"/>
        <v>431.8</v>
      </c>
      <c r="J397" s="47">
        <f t="shared" si="188"/>
        <v>0</v>
      </c>
      <c r="K397" s="47">
        <f t="shared" si="188"/>
        <v>0</v>
      </c>
      <c r="L397" s="47">
        <f t="shared" si="188"/>
        <v>0</v>
      </c>
      <c r="M397" s="47">
        <f t="shared" si="188"/>
        <v>0</v>
      </c>
      <c r="N397" s="47">
        <f t="shared" si="188"/>
        <v>0</v>
      </c>
      <c r="O397" s="47">
        <f t="shared" si="188"/>
        <v>0</v>
      </c>
    </row>
    <row r="398" spans="1:15" ht="94.5">
      <c r="A398" s="94" t="s">
        <v>582</v>
      </c>
      <c r="B398" s="91" t="s">
        <v>280</v>
      </c>
      <c r="C398" s="57" t="s">
        <v>647</v>
      </c>
      <c r="D398" s="57" t="s">
        <v>1008</v>
      </c>
      <c r="E398" s="51" t="s">
        <v>585</v>
      </c>
      <c r="F398" s="51" t="s">
        <v>784</v>
      </c>
      <c r="G398" s="47">
        <f>SUM(H398:I398)</f>
        <v>431.8</v>
      </c>
      <c r="H398" s="47">
        <v>0</v>
      </c>
      <c r="I398" s="47">
        <v>431.8</v>
      </c>
      <c r="J398" s="47">
        <f>SUM(K398:L398)</f>
        <v>0</v>
      </c>
      <c r="K398" s="47">
        <v>0</v>
      </c>
      <c r="L398" s="47"/>
      <c r="M398" s="47">
        <f>SUM(N398:O398)</f>
        <v>0</v>
      </c>
      <c r="N398" s="47">
        <v>0</v>
      </c>
      <c r="O398" s="47"/>
    </row>
    <row r="399" spans="1:15" ht="78.75">
      <c r="A399" s="100" t="s">
        <v>745</v>
      </c>
      <c r="B399" s="108" t="s">
        <v>280</v>
      </c>
      <c r="C399" s="50" t="s">
        <v>647</v>
      </c>
      <c r="D399" s="50" t="s">
        <v>532</v>
      </c>
      <c r="E399" s="89"/>
      <c r="F399" s="89"/>
      <c r="G399" s="88">
        <f>G400</f>
        <v>17.4</v>
      </c>
      <c r="H399" s="88">
        <f aca="true" t="shared" si="189" ref="H399:O402">H400</f>
        <v>0</v>
      </c>
      <c r="I399" s="88">
        <f t="shared" si="189"/>
        <v>17.4</v>
      </c>
      <c r="J399" s="88">
        <f t="shared" si="189"/>
        <v>0</v>
      </c>
      <c r="K399" s="88">
        <f t="shared" si="189"/>
        <v>0</v>
      </c>
      <c r="L399" s="88">
        <f t="shared" si="189"/>
        <v>0</v>
      </c>
      <c r="M399" s="88">
        <f t="shared" si="189"/>
        <v>0</v>
      </c>
      <c r="N399" s="88">
        <f t="shared" si="189"/>
        <v>0</v>
      </c>
      <c r="O399" s="88">
        <f t="shared" si="189"/>
        <v>0</v>
      </c>
    </row>
    <row r="400" spans="1:15" ht="96" customHeight="1">
      <c r="A400" s="55" t="s">
        <v>207</v>
      </c>
      <c r="B400" s="91" t="s">
        <v>280</v>
      </c>
      <c r="C400" s="57" t="s">
        <v>647</v>
      </c>
      <c r="D400" s="57" t="s">
        <v>532</v>
      </c>
      <c r="E400" s="58" t="s">
        <v>897</v>
      </c>
      <c r="F400" s="51"/>
      <c r="G400" s="47">
        <f>G401</f>
        <v>17.4</v>
      </c>
      <c r="H400" s="47">
        <f t="shared" si="189"/>
        <v>0</v>
      </c>
      <c r="I400" s="47">
        <f t="shared" si="189"/>
        <v>17.4</v>
      </c>
      <c r="J400" s="47">
        <f t="shared" si="189"/>
        <v>0</v>
      </c>
      <c r="K400" s="47">
        <f t="shared" si="189"/>
        <v>0</v>
      </c>
      <c r="L400" s="47">
        <f t="shared" si="189"/>
        <v>0</v>
      </c>
      <c r="M400" s="47">
        <f t="shared" si="189"/>
        <v>0</v>
      </c>
      <c r="N400" s="47">
        <f t="shared" si="189"/>
        <v>0</v>
      </c>
      <c r="O400" s="47">
        <f t="shared" si="189"/>
        <v>0</v>
      </c>
    </row>
    <row r="401" spans="1:15" ht="157.5">
      <c r="A401" s="94" t="s">
        <v>746</v>
      </c>
      <c r="B401" s="91" t="s">
        <v>280</v>
      </c>
      <c r="C401" s="57" t="s">
        <v>647</v>
      </c>
      <c r="D401" s="57" t="s">
        <v>532</v>
      </c>
      <c r="E401" s="58" t="s">
        <v>781</v>
      </c>
      <c r="F401" s="51"/>
      <c r="G401" s="47">
        <f>G402</f>
        <v>17.4</v>
      </c>
      <c r="H401" s="47">
        <f t="shared" si="189"/>
        <v>0</v>
      </c>
      <c r="I401" s="47">
        <f t="shared" si="189"/>
        <v>17.4</v>
      </c>
      <c r="J401" s="47">
        <f t="shared" si="189"/>
        <v>0</v>
      </c>
      <c r="K401" s="47">
        <f t="shared" si="189"/>
        <v>0</v>
      </c>
      <c r="L401" s="47">
        <f t="shared" si="189"/>
        <v>0</v>
      </c>
      <c r="M401" s="47">
        <f t="shared" si="189"/>
        <v>0</v>
      </c>
      <c r="N401" s="47">
        <f t="shared" si="189"/>
        <v>0</v>
      </c>
      <c r="O401" s="47">
        <f t="shared" si="189"/>
        <v>0</v>
      </c>
    </row>
    <row r="402" spans="1:15" ht="78.75">
      <c r="A402" s="94" t="s">
        <v>747</v>
      </c>
      <c r="B402" s="91" t="s">
        <v>280</v>
      </c>
      <c r="C402" s="57" t="s">
        <v>647</v>
      </c>
      <c r="D402" s="57" t="s">
        <v>532</v>
      </c>
      <c r="E402" s="58" t="s">
        <v>748</v>
      </c>
      <c r="F402" s="51"/>
      <c r="G402" s="47">
        <f>G403</f>
        <v>17.4</v>
      </c>
      <c r="H402" s="47">
        <f t="shared" si="189"/>
        <v>0</v>
      </c>
      <c r="I402" s="47">
        <f t="shared" si="189"/>
        <v>17.4</v>
      </c>
      <c r="J402" s="47">
        <f t="shared" si="189"/>
        <v>0</v>
      </c>
      <c r="K402" s="47">
        <f t="shared" si="189"/>
        <v>0</v>
      </c>
      <c r="L402" s="47">
        <f t="shared" si="189"/>
        <v>0</v>
      </c>
      <c r="M402" s="47">
        <f t="shared" si="189"/>
        <v>0</v>
      </c>
      <c r="N402" s="47">
        <f t="shared" si="189"/>
        <v>0</v>
      </c>
      <c r="O402" s="47">
        <f t="shared" si="189"/>
        <v>0</v>
      </c>
    </row>
    <row r="403" spans="1:15" ht="157.5">
      <c r="A403" s="94" t="s">
        <v>749</v>
      </c>
      <c r="B403" s="91" t="s">
        <v>280</v>
      </c>
      <c r="C403" s="57" t="s">
        <v>647</v>
      </c>
      <c r="D403" s="57" t="s">
        <v>532</v>
      </c>
      <c r="E403" s="51" t="s">
        <v>750</v>
      </c>
      <c r="F403" s="51" t="s">
        <v>784</v>
      </c>
      <c r="G403" s="47">
        <f>SUM(H403:I403)</f>
        <v>17.4</v>
      </c>
      <c r="H403" s="47"/>
      <c r="I403" s="47">
        <v>17.4</v>
      </c>
      <c r="J403" s="47">
        <f>SUM(K403:L403)</f>
        <v>0</v>
      </c>
      <c r="K403" s="47"/>
      <c r="L403" s="47"/>
      <c r="M403" s="47">
        <f>SUM(N403:O403)</f>
        <v>0</v>
      </c>
      <c r="N403" s="47"/>
      <c r="O403" s="47"/>
    </row>
    <row r="404" spans="1:15" ht="15.75">
      <c r="A404" s="48" t="s">
        <v>486</v>
      </c>
      <c r="B404" s="49" t="s">
        <v>280</v>
      </c>
      <c r="C404" s="50" t="s">
        <v>647</v>
      </c>
      <c r="D404" s="50" t="s">
        <v>647</v>
      </c>
      <c r="E404" s="51"/>
      <c r="F404" s="51"/>
      <c r="G404" s="88">
        <f aca="true" t="shared" si="190" ref="G404:O404">G405</f>
        <v>328.4</v>
      </c>
      <c r="H404" s="88">
        <f t="shared" si="190"/>
        <v>0</v>
      </c>
      <c r="I404" s="88">
        <f t="shared" si="190"/>
        <v>328.4</v>
      </c>
      <c r="J404" s="88">
        <f t="shared" si="190"/>
        <v>213.1</v>
      </c>
      <c r="K404" s="88">
        <f t="shared" si="190"/>
        <v>213.1</v>
      </c>
      <c r="L404" s="88">
        <f t="shared" si="190"/>
        <v>0</v>
      </c>
      <c r="M404" s="88">
        <f t="shared" si="190"/>
        <v>221.6</v>
      </c>
      <c r="N404" s="88">
        <f t="shared" si="190"/>
        <v>221.6</v>
      </c>
      <c r="O404" s="88">
        <f t="shared" si="190"/>
        <v>0</v>
      </c>
    </row>
    <row r="405" spans="1:15" ht="97.5" customHeight="1">
      <c r="A405" s="55" t="s">
        <v>207</v>
      </c>
      <c r="B405" s="91" t="s">
        <v>280</v>
      </c>
      <c r="C405" s="57" t="s">
        <v>647</v>
      </c>
      <c r="D405" s="57" t="s">
        <v>647</v>
      </c>
      <c r="E405" s="58" t="s">
        <v>897</v>
      </c>
      <c r="F405" s="51"/>
      <c r="G405" s="47">
        <f>SUM(G406,)</f>
        <v>328.4</v>
      </c>
      <c r="H405" s="47">
        <f aca="true" t="shared" si="191" ref="H405:O405">SUM(H406,)</f>
        <v>0</v>
      </c>
      <c r="I405" s="47">
        <f t="shared" si="191"/>
        <v>328.4</v>
      </c>
      <c r="J405" s="47">
        <f t="shared" si="191"/>
        <v>213.1</v>
      </c>
      <c r="K405" s="47">
        <f t="shared" si="191"/>
        <v>213.1</v>
      </c>
      <c r="L405" s="47">
        <f t="shared" si="191"/>
        <v>0</v>
      </c>
      <c r="M405" s="47">
        <f t="shared" si="191"/>
        <v>221.6</v>
      </c>
      <c r="N405" s="47">
        <f t="shared" si="191"/>
        <v>221.6</v>
      </c>
      <c r="O405" s="47">
        <f t="shared" si="191"/>
        <v>0</v>
      </c>
    </row>
    <row r="406" spans="1:15" ht="131.25" customHeight="1">
      <c r="A406" s="55" t="s">
        <v>208</v>
      </c>
      <c r="B406" s="91" t="s">
        <v>280</v>
      </c>
      <c r="C406" s="57" t="s">
        <v>647</v>
      </c>
      <c r="D406" s="57" t="s">
        <v>647</v>
      </c>
      <c r="E406" s="58" t="s">
        <v>761</v>
      </c>
      <c r="F406" s="51"/>
      <c r="G406" s="47">
        <f aca="true" t="shared" si="192" ref="G406:O406">G407</f>
        <v>328.4</v>
      </c>
      <c r="H406" s="47">
        <f t="shared" si="192"/>
        <v>0</v>
      </c>
      <c r="I406" s="47">
        <f t="shared" si="192"/>
        <v>328.4</v>
      </c>
      <c r="J406" s="47">
        <f t="shared" si="192"/>
        <v>213.1</v>
      </c>
      <c r="K406" s="47">
        <f t="shared" si="192"/>
        <v>213.1</v>
      </c>
      <c r="L406" s="47">
        <f t="shared" si="192"/>
        <v>0</v>
      </c>
      <c r="M406" s="47">
        <f t="shared" si="192"/>
        <v>221.6</v>
      </c>
      <c r="N406" s="47">
        <f t="shared" si="192"/>
        <v>221.6</v>
      </c>
      <c r="O406" s="47">
        <f t="shared" si="192"/>
        <v>0</v>
      </c>
    </row>
    <row r="407" spans="1:15" ht="63">
      <c r="A407" s="94" t="s">
        <v>223</v>
      </c>
      <c r="B407" s="91" t="s">
        <v>280</v>
      </c>
      <c r="C407" s="57" t="s">
        <v>647</v>
      </c>
      <c r="D407" s="57" t="s">
        <v>647</v>
      </c>
      <c r="E407" s="58" t="s">
        <v>222</v>
      </c>
      <c r="F407" s="51"/>
      <c r="G407" s="47">
        <f>SUM(G408:G409)</f>
        <v>328.4</v>
      </c>
      <c r="H407" s="47">
        <f aca="true" t="shared" si="193" ref="H407:O407">SUM(H408:H409)</f>
        <v>0</v>
      </c>
      <c r="I407" s="47">
        <f t="shared" si="193"/>
        <v>328.4</v>
      </c>
      <c r="J407" s="47">
        <f t="shared" si="193"/>
        <v>213.1</v>
      </c>
      <c r="K407" s="47">
        <f t="shared" si="193"/>
        <v>213.1</v>
      </c>
      <c r="L407" s="47">
        <f t="shared" si="193"/>
        <v>0</v>
      </c>
      <c r="M407" s="47">
        <f t="shared" si="193"/>
        <v>221.6</v>
      </c>
      <c r="N407" s="47">
        <f t="shared" si="193"/>
        <v>221.6</v>
      </c>
      <c r="O407" s="47">
        <f t="shared" si="193"/>
        <v>0</v>
      </c>
    </row>
    <row r="408" spans="1:15" ht="141.75">
      <c r="A408" s="94" t="s">
        <v>883</v>
      </c>
      <c r="B408" s="91" t="s">
        <v>280</v>
      </c>
      <c r="C408" s="57" t="s">
        <v>647</v>
      </c>
      <c r="D408" s="57" t="s">
        <v>647</v>
      </c>
      <c r="E408" s="95" t="s">
        <v>882</v>
      </c>
      <c r="F408" s="51" t="s">
        <v>784</v>
      </c>
      <c r="G408" s="47">
        <f>SUM(H408:I408)</f>
        <v>328.4</v>
      </c>
      <c r="H408" s="97"/>
      <c r="I408" s="97">
        <v>328.4</v>
      </c>
      <c r="J408" s="47">
        <f>SUM(K408:L408)</f>
        <v>0</v>
      </c>
      <c r="K408" s="97"/>
      <c r="L408" s="97"/>
      <c r="M408" s="47">
        <f>SUM(N408:O408)</f>
        <v>0</v>
      </c>
      <c r="N408" s="97"/>
      <c r="O408" s="97"/>
    </row>
    <row r="409" spans="1:15" ht="126">
      <c r="A409" s="98" t="s">
        <v>534</v>
      </c>
      <c r="B409" s="91" t="s">
        <v>280</v>
      </c>
      <c r="C409" s="57" t="s">
        <v>647</v>
      </c>
      <c r="D409" s="57" t="s">
        <v>647</v>
      </c>
      <c r="E409" s="95" t="s">
        <v>908</v>
      </c>
      <c r="F409" s="51" t="s">
        <v>784</v>
      </c>
      <c r="G409" s="47">
        <f>SUM(H409:I409)</f>
        <v>0</v>
      </c>
      <c r="H409" s="97">
        <v>0</v>
      </c>
      <c r="I409" s="97"/>
      <c r="J409" s="47">
        <f>SUM(K409:L409)</f>
        <v>213.1</v>
      </c>
      <c r="K409" s="97">
        <v>213.1</v>
      </c>
      <c r="L409" s="97"/>
      <c r="M409" s="47">
        <f>SUM(N409:O409)</f>
        <v>221.6</v>
      </c>
      <c r="N409" s="97">
        <v>221.6</v>
      </c>
      <c r="O409" s="97"/>
    </row>
    <row r="410" spans="1:15" ht="31.5">
      <c r="A410" s="48" t="s">
        <v>283</v>
      </c>
      <c r="B410" s="49" t="s">
        <v>280</v>
      </c>
      <c r="C410" s="50" t="s">
        <v>647</v>
      </c>
      <c r="D410" s="50" t="s">
        <v>1009</v>
      </c>
      <c r="E410" s="51"/>
      <c r="F410" s="51"/>
      <c r="G410" s="88">
        <f>SUM(G411)</f>
        <v>30548.600000000002</v>
      </c>
      <c r="H410" s="88">
        <f>SUM(H411)</f>
        <v>0</v>
      </c>
      <c r="I410" s="88">
        <f>SUM(I411)</f>
        <v>30548.600000000002</v>
      </c>
      <c r="J410" s="88">
        <f aca="true" t="shared" si="194" ref="J410:O410">SUM(J411)</f>
        <v>28806.2</v>
      </c>
      <c r="K410" s="88">
        <f t="shared" si="194"/>
        <v>0</v>
      </c>
      <c r="L410" s="88">
        <f t="shared" si="194"/>
        <v>28806.2</v>
      </c>
      <c r="M410" s="88">
        <f t="shared" si="194"/>
        <v>29811.2</v>
      </c>
      <c r="N410" s="88">
        <f t="shared" si="194"/>
        <v>0</v>
      </c>
      <c r="O410" s="88">
        <f t="shared" si="194"/>
        <v>29811.2</v>
      </c>
    </row>
    <row r="411" spans="1:15" ht="98.25" customHeight="1">
      <c r="A411" s="55" t="s">
        <v>207</v>
      </c>
      <c r="B411" s="91" t="s">
        <v>280</v>
      </c>
      <c r="C411" s="57" t="s">
        <v>647</v>
      </c>
      <c r="D411" s="57" t="s">
        <v>1009</v>
      </c>
      <c r="E411" s="58" t="s">
        <v>897</v>
      </c>
      <c r="F411" s="51"/>
      <c r="G411" s="47">
        <f>SUM(G412)</f>
        <v>30548.600000000002</v>
      </c>
      <c r="H411" s="47">
        <f aca="true" t="shared" si="195" ref="H411:O411">SUM(H412)</f>
        <v>0</v>
      </c>
      <c r="I411" s="47">
        <f t="shared" si="195"/>
        <v>30548.600000000002</v>
      </c>
      <c r="J411" s="47">
        <f t="shared" si="195"/>
        <v>28806.2</v>
      </c>
      <c r="K411" s="47">
        <f t="shared" si="195"/>
        <v>0</v>
      </c>
      <c r="L411" s="47">
        <f t="shared" si="195"/>
        <v>28806.2</v>
      </c>
      <c r="M411" s="47">
        <f t="shared" si="195"/>
        <v>29811.2</v>
      </c>
      <c r="N411" s="47">
        <f t="shared" si="195"/>
        <v>0</v>
      </c>
      <c r="O411" s="47">
        <f t="shared" si="195"/>
        <v>29811.2</v>
      </c>
    </row>
    <row r="412" spans="1:15" ht="172.5" customHeight="1">
      <c r="A412" s="55" t="s">
        <v>225</v>
      </c>
      <c r="B412" s="91" t="s">
        <v>280</v>
      </c>
      <c r="C412" s="57" t="s">
        <v>647</v>
      </c>
      <c r="D412" s="57" t="s">
        <v>1009</v>
      </c>
      <c r="E412" s="58" t="s">
        <v>781</v>
      </c>
      <c r="F412" s="51"/>
      <c r="G412" s="47">
        <f>SUM(G413,G415,G419)</f>
        <v>30548.600000000002</v>
      </c>
      <c r="H412" s="47">
        <f>SUM(H413,H415,H419)</f>
        <v>0</v>
      </c>
      <c r="I412" s="47">
        <f>SUM(I413,I415,I419)</f>
        <v>30548.600000000002</v>
      </c>
      <c r="J412" s="47">
        <f aca="true" t="shared" si="196" ref="J412:O412">SUM(J413,J415,J419)</f>
        <v>28806.2</v>
      </c>
      <c r="K412" s="47">
        <f t="shared" si="196"/>
        <v>0</v>
      </c>
      <c r="L412" s="47">
        <f t="shared" si="196"/>
        <v>28806.2</v>
      </c>
      <c r="M412" s="47">
        <f t="shared" si="196"/>
        <v>29811.2</v>
      </c>
      <c r="N412" s="47">
        <f t="shared" si="196"/>
        <v>0</v>
      </c>
      <c r="O412" s="47">
        <f t="shared" si="196"/>
        <v>29811.2</v>
      </c>
    </row>
    <row r="413" spans="1:15" ht="47.25">
      <c r="A413" s="55" t="s">
        <v>768</v>
      </c>
      <c r="B413" s="91" t="s">
        <v>280</v>
      </c>
      <c r="C413" s="57" t="s">
        <v>647</v>
      </c>
      <c r="D413" s="57" t="s">
        <v>1009</v>
      </c>
      <c r="E413" s="58" t="s">
        <v>535</v>
      </c>
      <c r="F413" s="51"/>
      <c r="G413" s="47">
        <f aca="true" t="shared" si="197" ref="G413:O413">G414</f>
        <v>2127.6</v>
      </c>
      <c r="H413" s="47">
        <f t="shared" si="197"/>
        <v>0</v>
      </c>
      <c r="I413" s="47">
        <f t="shared" si="197"/>
        <v>2127.6</v>
      </c>
      <c r="J413" s="47">
        <f t="shared" si="197"/>
        <v>2220</v>
      </c>
      <c r="K413" s="47">
        <f t="shared" si="197"/>
        <v>0</v>
      </c>
      <c r="L413" s="47">
        <f t="shared" si="197"/>
        <v>2220</v>
      </c>
      <c r="M413" s="47">
        <f t="shared" si="197"/>
        <v>2350</v>
      </c>
      <c r="N413" s="47">
        <f t="shared" si="197"/>
        <v>0</v>
      </c>
      <c r="O413" s="47">
        <f t="shared" si="197"/>
        <v>2350</v>
      </c>
    </row>
    <row r="414" spans="1:15" ht="220.5">
      <c r="A414" s="98" t="s">
        <v>2</v>
      </c>
      <c r="B414" s="91" t="s">
        <v>280</v>
      </c>
      <c r="C414" s="57" t="s">
        <v>647</v>
      </c>
      <c r="D414" s="57" t="s">
        <v>1009</v>
      </c>
      <c r="E414" s="51" t="s">
        <v>909</v>
      </c>
      <c r="F414" s="51">
        <v>100</v>
      </c>
      <c r="G414" s="47">
        <f>SUM(H414:I414)</f>
        <v>2127.6</v>
      </c>
      <c r="H414" s="97"/>
      <c r="I414" s="97">
        <v>2127.6</v>
      </c>
      <c r="J414" s="47">
        <f>SUM(K414:L414)</f>
        <v>2220</v>
      </c>
      <c r="K414" s="97"/>
      <c r="L414" s="97">
        <v>2220</v>
      </c>
      <c r="M414" s="47">
        <f>SUM(N414:O414)</f>
        <v>2350</v>
      </c>
      <c r="N414" s="97"/>
      <c r="O414" s="97">
        <v>2350</v>
      </c>
    </row>
    <row r="415" spans="1:15" ht="126">
      <c r="A415" s="55" t="s">
        <v>767</v>
      </c>
      <c r="B415" s="91" t="s">
        <v>280</v>
      </c>
      <c r="C415" s="57" t="s">
        <v>647</v>
      </c>
      <c r="D415" s="57" t="s">
        <v>1009</v>
      </c>
      <c r="E415" s="58" t="s">
        <v>766</v>
      </c>
      <c r="F415" s="51"/>
      <c r="G415" s="47">
        <f aca="true" t="shared" si="198" ref="G415:O415">SUM(G416:G418)</f>
        <v>27787.300000000003</v>
      </c>
      <c r="H415" s="47">
        <f t="shared" si="198"/>
        <v>0</v>
      </c>
      <c r="I415" s="47">
        <f t="shared" si="198"/>
        <v>27787.300000000003</v>
      </c>
      <c r="J415" s="47">
        <f t="shared" si="198"/>
        <v>26586.2</v>
      </c>
      <c r="K415" s="47">
        <f t="shared" si="198"/>
        <v>0</v>
      </c>
      <c r="L415" s="47">
        <f t="shared" si="198"/>
        <v>26586.2</v>
      </c>
      <c r="M415" s="47">
        <f t="shared" si="198"/>
        <v>27461.2</v>
      </c>
      <c r="N415" s="47">
        <f t="shared" si="198"/>
        <v>0</v>
      </c>
      <c r="O415" s="47">
        <f t="shared" si="198"/>
        <v>27461.2</v>
      </c>
    </row>
    <row r="416" spans="1:15" ht="267.75">
      <c r="A416" s="96" t="s">
        <v>466</v>
      </c>
      <c r="B416" s="91" t="s">
        <v>280</v>
      </c>
      <c r="C416" s="57" t="s">
        <v>647</v>
      </c>
      <c r="D416" s="57" t="s">
        <v>1009</v>
      </c>
      <c r="E416" s="51" t="s">
        <v>911</v>
      </c>
      <c r="F416" s="51">
        <v>100</v>
      </c>
      <c r="G416" s="47">
        <f>SUM(H416:I416)</f>
        <v>22529.2</v>
      </c>
      <c r="H416" s="97"/>
      <c r="I416" s="97">
        <v>22529.2</v>
      </c>
      <c r="J416" s="47">
        <f>SUM(K416:L416)</f>
        <v>23570</v>
      </c>
      <c r="K416" s="97"/>
      <c r="L416" s="97">
        <v>23570</v>
      </c>
      <c r="M416" s="47">
        <f>SUM(N416:O416)</f>
        <v>24530</v>
      </c>
      <c r="N416" s="97"/>
      <c r="O416" s="97">
        <v>24530</v>
      </c>
    </row>
    <row r="417" spans="1:15" ht="141.75">
      <c r="A417" s="98" t="s">
        <v>700</v>
      </c>
      <c r="B417" s="91" t="s">
        <v>280</v>
      </c>
      <c r="C417" s="57" t="s">
        <v>647</v>
      </c>
      <c r="D417" s="57" t="s">
        <v>1009</v>
      </c>
      <c r="E417" s="51" t="s">
        <v>911</v>
      </c>
      <c r="F417" s="51">
        <v>200</v>
      </c>
      <c r="G417" s="47">
        <f>SUM(H417:I417)</f>
        <v>5246.1</v>
      </c>
      <c r="H417" s="97"/>
      <c r="I417" s="97">
        <v>5246.1</v>
      </c>
      <c r="J417" s="47">
        <f>SUM(K417:L417)</f>
        <v>3004.2</v>
      </c>
      <c r="K417" s="97"/>
      <c r="L417" s="97">
        <v>3004.2</v>
      </c>
      <c r="M417" s="47">
        <f>SUM(N417:O417)</f>
        <v>2919.2</v>
      </c>
      <c r="N417" s="97"/>
      <c r="O417" s="97">
        <v>2919.2</v>
      </c>
    </row>
    <row r="418" spans="1:15" ht="110.25">
      <c r="A418" s="98" t="s">
        <v>701</v>
      </c>
      <c r="B418" s="91" t="s">
        <v>280</v>
      </c>
      <c r="C418" s="57" t="s">
        <v>647</v>
      </c>
      <c r="D418" s="57" t="s">
        <v>1009</v>
      </c>
      <c r="E418" s="51" t="s">
        <v>911</v>
      </c>
      <c r="F418" s="51">
        <v>800</v>
      </c>
      <c r="G418" s="47">
        <f>SUM(H418:I418)</f>
        <v>12</v>
      </c>
      <c r="H418" s="97"/>
      <c r="I418" s="97">
        <v>12</v>
      </c>
      <c r="J418" s="47">
        <f>SUM(K418:L418)</f>
        <v>12</v>
      </c>
      <c r="K418" s="97"/>
      <c r="L418" s="97">
        <v>12</v>
      </c>
      <c r="M418" s="47">
        <f>SUM(N418:O418)</f>
        <v>12</v>
      </c>
      <c r="N418" s="97"/>
      <c r="O418" s="97">
        <v>12</v>
      </c>
    </row>
    <row r="419" spans="1:15" ht="47.25">
      <c r="A419" s="98" t="s">
        <v>588</v>
      </c>
      <c r="B419" s="91" t="s">
        <v>280</v>
      </c>
      <c r="C419" s="57" t="s">
        <v>647</v>
      </c>
      <c r="D419" s="57" t="s">
        <v>1009</v>
      </c>
      <c r="E419" s="58" t="s">
        <v>586</v>
      </c>
      <c r="F419" s="51"/>
      <c r="G419" s="47">
        <f>SUM(G420:G421)</f>
        <v>633.7</v>
      </c>
      <c r="H419" s="47">
        <f aca="true" t="shared" si="199" ref="H419:O419">SUM(H420:H421)</f>
        <v>0</v>
      </c>
      <c r="I419" s="47">
        <f t="shared" si="199"/>
        <v>633.7</v>
      </c>
      <c r="J419" s="47">
        <f t="shared" si="199"/>
        <v>0</v>
      </c>
      <c r="K419" s="47">
        <f t="shared" si="199"/>
        <v>0</v>
      </c>
      <c r="L419" s="47">
        <f t="shared" si="199"/>
        <v>0</v>
      </c>
      <c r="M419" s="47">
        <f t="shared" si="199"/>
        <v>0</v>
      </c>
      <c r="N419" s="47">
        <f t="shared" si="199"/>
        <v>0</v>
      </c>
      <c r="O419" s="47">
        <f t="shared" si="199"/>
        <v>0</v>
      </c>
    </row>
    <row r="420" spans="1:15" ht="63">
      <c r="A420" s="98" t="s">
        <v>575</v>
      </c>
      <c r="B420" s="91" t="s">
        <v>280</v>
      </c>
      <c r="C420" s="57" t="s">
        <v>647</v>
      </c>
      <c r="D420" s="57" t="s">
        <v>1009</v>
      </c>
      <c r="E420" s="51" t="s">
        <v>587</v>
      </c>
      <c r="F420" s="51" t="s">
        <v>495</v>
      </c>
      <c r="G420" s="47">
        <f>SUM(H420:I420)</f>
        <v>55</v>
      </c>
      <c r="H420" s="97"/>
      <c r="I420" s="97">
        <v>55</v>
      </c>
      <c r="J420" s="47">
        <f>SUM(K420:L420)</f>
        <v>0</v>
      </c>
      <c r="K420" s="97"/>
      <c r="L420" s="97"/>
      <c r="M420" s="47">
        <f>SUM(N420:O420)</f>
        <v>0</v>
      </c>
      <c r="N420" s="97"/>
      <c r="O420" s="97"/>
    </row>
    <row r="421" spans="1:15" ht="63">
      <c r="A421" s="98" t="s">
        <v>159</v>
      </c>
      <c r="B421" s="91" t="s">
        <v>280</v>
      </c>
      <c r="C421" s="57" t="s">
        <v>647</v>
      </c>
      <c r="D421" s="57" t="s">
        <v>1009</v>
      </c>
      <c r="E421" s="51" t="s">
        <v>587</v>
      </c>
      <c r="F421" s="51" t="s">
        <v>787</v>
      </c>
      <c r="G421" s="47">
        <f>SUM(H421:I421)</f>
        <v>578.7</v>
      </c>
      <c r="H421" s="97"/>
      <c r="I421" s="97">
        <v>578.7</v>
      </c>
      <c r="J421" s="47">
        <f>SUM(K421:L421)</f>
        <v>0</v>
      </c>
      <c r="K421" s="97"/>
      <c r="L421" s="97"/>
      <c r="M421" s="47">
        <f>SUM(N421:O421)</f>
        <v>0</v>
      </c>
      <c r="N421" s="97"/>
      <c r="O421" s="97"/>
    </row>
    <row r="422" spans="1:15" ht="15.75">
      <c r="A422" s="48" t="s">
        <v>785</v>
      </c>
      <c r="B422" s="49" t="s">
        <v>280</v>
      </c>
      <c r="C422" s="89">
        <v>10</v>
      </c>
      <c r="D422" s="51"/>
      <c r="E422" s="51"/>
      <c r="F422" s="51"/>
      <c r="G422" s="88">
        <f>SUM(G423,G433)</f>
        <v>21944</v>
      </c>
      <c r="H422" s="88">
        <f aca="true" t="shared" si="200" ref="H422:O422">SUM(H423,H433)</f>
        <v>21944</v>
      </c>
      <c r="I422" s="88">
        <f t="shared" si="200"/>
        <v>0</v>
      </c>
      <c r="J422" s="88">
        <f t="shared" si="200"/>
        <v>22496</v>
      </c>
      <c r="K422" s="88">
        <f t="shared" si="200"/>
        <v>22496</v>
      </c>
      <c r="L422" s="88">
        <f t="shared" si="200"/>
        <v>0</v>
      </c>
      <c r="M422" s="88">
        <f t="shared" si="200"/>
        <v>23371</v>
      </c>
      <c r="N422" s="88">
        <f t="shared" si="200"/>
        <v>23371</v>
      </c>
      <c r="O422" s="88">
        <f t="shared" si="200"/>
        <v>0</v>
      </c>
    </row>
    <row r="423" spans="1:15" ht="31.5">
      <c r="A423" s="48" t="s">
        <v>786</v>
      </c>
      <c r="B423" s="49" t="s">
        <v>280</v>
      </c>
      <c r="C423" s="89">
        <v>10</v>
      </c>
      <c r="D423" s="50" t="s">
        <v>1008</v>
      </c>
      <c r="E423" s="51"/>
      <c r="F423" s="51"/>
      <c r="G423" s="88">
        <f aca="true" t="shared" si="201" ref="G423:O423">SUM(G424,G429)</f>
        <v>20251</v>
      </c>
      <c r="H423" s="88">
        <f t="shared" si="201"/>
        <v>20251</v>
      </c>
      <c r="I423" s="88">
        <f t="shared" si="201"/>
        <v>0</v>
      </c>
      <c r="J423" s="88">
        <f t="shared" si="201"/>
        <v>19003</v>
      </c>
      <c r="K423" s="88">
        <f t="shared" si="201"/>
        <v>19003</v>
      </c>
      <c r="L423" s="88">
        <f t="shared" si="201"/>
        <v>0</v>
      </c>
      <c r="M423" s="88">
        <f t="shared" si="201"/>
        <v>19878</v>
      </c>
      <c r="N423" s="88">
        <f t="shared" si="201"/>
        <v>19878</v>
      </c>
      <c r="O423" s="88">
        <f t="shared" si="201"/>
        <v>0</v>
      </c>
    </row>
    <row r="424" spans="1:15" ht="96.75" customHeight="1">
      <c r="A424" s="98" t="s">
        <v>207</v>
      </c>
      <c r="B424" s="91" t="s">
        <v>280</v>
      </c>
      <c r="C424" s="51">
        <v>10</v>
      </c>
      <c r="D424" s="57" t="s">
        <v>1008</v>
      </c>
      <c r="E424" s="58" t="s">
        <v>897</v>
      </c>
      <c r="F424" s="51"/>
      <c r="G424" s="47">
        <f>G425</f>
        <v>13099</v>
      </c>
      <c r="H424" s="47">
        <f aca="true" t="shared" si="202" ref="H424:O425">H425</f>
        <v>13099</v>
      </c>
      <c r="I424" s="47">
        <f t="shared" si="202"/>
        <v>0</v>
      </c>
      <c r="J424" s="47">
        <f t="shared" si="202"/>
        <v>11490</v>
      </c>
      <c r="K424" s="47">
        <f t="shared" si="202"/>
        <v>11490</v>
      </c>
      <c r="L424" s="47">
        <f t="shared" si="202"/>
        <v>0</v>
      </c>
      <c r="M424" s="47">
        <f t="shared" si="202"/>
        <v>11897</v>
      </c>
      <c r="N424" s="47">
        <f t="shared" si="202"/>
        <v>11897</v>
      </c>
      <c r="O424" s="47">
        <f t="shared" si="202"/>
        <v>0</v>
      </c>
    </row>
    <row r="425" spans="1:15" ht="172.5" customHeight="1">
      <c r="A425" s="98" t="s">
        <v>225</v>
      </c>
      <c r="B425" s="91" t="s">
        <v>280</v>
      </c>
      <c r="C425" s="51">
        <v>10</v>
      </c>
      <c r="D425" s="57" t="s">
        <v>1008</v>
      </c>
      <c r="E425" s="58" t="s">
        <v>710</v>
      </c>
      <c r="F425" s="51"/>
      <c r="G425" s="47">
        <f>G426</f>
        <v>13099</v>
      </c>
      <c r="H425" s="47">
        <f t="shared" si="202"/>
        <v>13099</v>
      </c>
      <c r="I425" s="47">
        <f t="shared" si="202"/>
        <v>0</v>
      </c>
      <c r="J425" s="47">
        <f t="shared" si="202"/>
        <v>11490</v>
      </c>
      <c r="K425" s="47">
        <f t="shared" si="202"/>
        <v>11490</v>
      </c>
      <c r="L425" s="47">
        <f t="shared" si="202"/>
        <v>0</v>
      </c>
      <c r="M425" s="47">
        <f t="shared" si="202"/>
        <v>11897</v>
      </c>
      <c r="N425" s="47">
        <f t="shared" si="202"/>
        <v>11897</v>
      </c>
      <c r="O425" s="47">
        <f t="shared" si="202"/>
        <v>0</v>
      </c>
    </row>
    <row r="426" spans="1:15" ht="63">
      <c r="A426" s="98" t="s">
        <v>765</v>
      </c>
      <c r="B426" s="91" t="s">
        <v>280</v>
      </c>
      <c r="C426" s="51">
        <v>10</v>
      </c>
      <c r="D426" s="57" t="s">
        <v>1008</v>
      </c>
      <c r="E426" s="58" t="s">
        <v>711</v>
      </c>
      <c r="F426" s="51"/>
      <c r="G426" s="47">
        <f aca="true" t="shared" si="203" ref="G426:O426">SUM(G427:G428)</f>
        <v>13099</v>
      </c>
      <c r="H426" s="47">
        <f t="shared" si="203"/>
        <v>13099</v>
      </c>
      <c r="I426" s="47">
        <f t="shared" si="203"/>
        <v>0</v>
      </c>
      <c r="J426" s="47">
        <f t="shared" si="203"/>
        <v>11490</v>
      </c>
      <c r="K426" s="47">
        <f t="shared" si="203"/>
        <v>11490</v>
      </c>
      <c r="L426" s="47">
        <f t="shared" si="203"/>
        <v>0</v>
      </c>
      <c r="M426" s="47">
        <f t="shared" si="203"/>
        <v>11897</v>
      </c>
      <c r="N426" s="47">
        <f t="shared" si="203"/>
        <v>11897</v>
      </c>
      <c r="O426" s="47">
        <f t="shared" si="203"/>
        <v>0</v>
      </c>
    </row>
    <row r="427" spans="1:15" ht="409.5">
      <c r="A427" s="96" t="s">
        <v>640</v>
      </c>
      <c r="B427" s="91" t="s">
        <v>280</v>
      </c>
      <c r="C427" s="51">
        <v>10</v>
      </c>
      <c r="D427" s="57" t="s">
        <v>1008</v>
      </c>
      <c r="E427" s="51" t="s">
        <v>910</v>
      </c>
      <c r="F427" s="51" t="s">
        <v>493</v>
      </c>
      <c r="G427" s="47">
        <f>SUM(H427:I427)</f>
        <v>10800</v>
      </c>
      <c r="H427" s="47">
        <f>8800+2000</f>
        <v>10800</v>
      </c>
      <c r="I427" s="47"/>
      <c r="J427" s="47">
        <f>SUM(K427:L427)</f>
        <v>9110</v>
      </c>
      <c r="K427" s="47">
        <v>9110</v>
      </c>
      <c r="L427" s="47"/>
      <c r="M427" s="47">
        <f>SUM(N427:O427)</f>
        <v>9437</v>
      </c>
      <c r="N427" s="47">
        <v>9437</v>
      </c>
      <c r="O427" s="47"/>
    </row>
    <row r="428" spans="1:15" ht="283.5">
      <c r="A428" s="96" t="s">
        <v>709</v>
      </c>
      <c r="B428" s="91" t="s">
        <v>280</v>
      </c>
      <c r="C428" s="51">
        <v>10</v>
      </c>
      <c r="D428" s="57" t="s">
        <v>1008</v>
      </c>
      <c r="E428" s="51" t="s">
        <v>910</v>
      </c>
      <c r="F428" s="51" t="s">
        <v>787</v>
      </c>
      <c r="G428" s="47">
        <f>SUM(H428:I428)</f>
        <v>2299</v>
      </c>
      <c r="H428" s="47">
        <v>2299</v>
      </c>
      <c r="I428" s="47"/>
      <c r="J428" s="47">
        <f>SUM(K428:L428)</f>
        <v>2380</v>
      </c>
      <c r="K428" s="47">
        <v>2380</v>
      </c>
      <c r="L428" s="47"/>
      <c r="M428" s="47">
        <f>SUM(N428:O428)</f>
        <v>2460</v>
      </c>
      <c r="N428" s="47">
        <v>2460</v>
      </c>
      <c r="O428" s="88"/>
    </row>
    <row r="429" spans="1:15" ht="94.5">
      <c r="A429" s="55" t="s">
        <v>607</v>
      </c>
      <c r="B429" s="91" t="s">
        <v>280</v>
      </c>
      <c r="C429" s="51">
        <v>10</v>
      </c>
      <c r="D429" s="57" t="s">
        <v>1008</v>
      </c>
      <c r="E429" s="93" t="s">
        <v>619</v>
      </c>
      <c r="F429" s="51"/>
      <c r="G429" s="47">
        <f>G430</f>
        <v>7152</v>
      </c>
      <c r="H429" s="47">
        <f aca="true" t="shared" si="204" ref="H429:O430">H430</f>
        <v>7152</v>
      </c>
      <c r="I429" s="47">
        <f t="shared" si="204"/>
        <v>0</v>
      </c>
      <c r="J429" s="47">
        <f>J430</f>
        <v>7513</v>
      </c>
      <c r="K429" s="47">
        <f t="shared" si="204"/>
        <v>7513</v>
      </c>
      <c r="L429" s="47">
        <f t="shared" si="204"/>
        <v>0</v>
      </c>
      <c r="M429" s="47">
        <f>M430</f>
        <v>7981</v>
      </c>
      <c r="N429" s="47">
        <f t="shared" si="204"/>
        <v>7981</v>
      </c>
      <c r="O429" s="47">
        <f t="shared" si="204"/>
        <v>0</v>
      </c>
    </row>
    <row r="430" spans="1:15" ht="141.75">
      <c r="A430" s="55" t="s">
        <v>226</v>
      </c>
      <c r="B430" s="91" t="s">
        <v>280</v>
      </c>
      <c r="C430" s="51">
        <v>10</v>
      </c>
      <c r="D430" s="57" t="s">
        <v>1008</v>
      </c>
      <c r="E430" s="93" t="s">
        <v>769</v>
      </c>
      <c r="F430" s="51"/>
      <c r="G430" s="47">
        <f>G431</f>
        <v>7152</v>
      </c>
      <c r="H430" s="47">
        <f t="shared" si="204"/>
        <v>7152</v>
      </c>
      <c r="I430" s="47">
        <f t="shared" si="204"/>
        <v>0</v>
      </c>
      <c r="J430" s="47">
        <f>J431</f>
        <v>7513</v>
      </c>
      <c r="K430" s="47">
        <f t="shared" si="204"/>
        <v>7513</v>
      </c>
      <c r="L430" s="47">
        <f t="shared" si="204"/>
        <v>0</v>
      </c>
      <c r="M430" s="47">
        <f>M431</f>
        <v>7981</v>
      </c>
      <c r="N430" s="47">
        <f t="shared" si="204"/>
        <v>7981</v>
      </c>
      <c r="O430" s="47">
        <f t="shared" si="204"/>
        <v>0</v>
      </c>
    </row>
    <row r="431" spans="1:15" ht="63">
      <c r="A431" s="55" t="s">
        <v>487</v>
      </c>
      <c r="B431" s="91" t="s">
        <v>280</v>
      </c>
      <c r="C431" s="51">
        <v>10</v>
      </c>
      <c r="D431" s="57" t="s">
        <v>1008</v>
      </c>
      <c r="E431" s="93" t="s">
        <v>770</v>
      </c>
      <c r="F431" s="51"/>
      <c r="G431" s="47">
        <f>SUM(H431:I431)</f>
        <v>7152</v>
      </c>
      <c r="H431" s="47">
        <f>SUM(H432:H432)</f>
        <v>7152</v>
      </c>
      <c r="I431" s="47">
        <f>SUM(I432:I432)</f>
        <v>0</v>
      </c>
      <c r="J431" s="47">
        <f>SUM(K431:L431)</f>
        <v>7513</v>
      </c>
      <c r="K431" s="47">
        <f>SUM(K432:K432)</f>
        <v>7513</v>
      </c>
      <c r="L431" s="47">
        <f>SUM(L432:L432)</f>
        <v>0</v>
      </c>
      <c r="M431" s="47">
        <f>SUM(N431:O431)</f>
        <v>7981</v>
      </c>
      <c r="N431" s="47">
        <f>SUM(N432:N432)</f>
        <v>7981</v>
      </c>
      <c r="O431" s="47">
        <f>SUM(O432:O432)</f>
        <v>0</v>
      </c>
    </row>
    <row r="432" spans="1:15" ht="126">
      <c r="A432" s="55" t="s">
        <v>682</v>
      </c>
      <c r="B432" s="91" t="s">
        <v>280</v>
      </c>
      <c r="C432" s="51">
        <v>10</v>
      </c>
      <c r="D432" s="57" t="s">
        <v>1008</v>
      </c>
      <c r="E432" s="95" t="s">
        <v>912</v>
      </c>
      <c r="F432" s="51" t="s">
        <v>784</v>
      </c>
      <c r="G432" s="47">
        <f>SUM(H432:I432)</f>
        <v>7152</v>
      </c>
      <c r="H432" s="47">
        <v>7152</v>
      </c>
      <c r="I432" s="47"/>
      <c r="J432" s="47">
        <f>SUM(K432:L432)</f>
        <v>7513</v>
      </c>
      <c r="K432" s="47">
        <v>7513</v>
      </c>
      <c r="L432" s="47"/>
      <c r="M432" s="47">
        <f>SUM(N432:O432)</f>
        <v>7981</v>
      </c>
      <c r="N432" s="47">
        <v>7981</v>
      </c>
      <c r="O432" s="47"/>
    </row>
    <row r="433" spans="1:15" ht="15.75">
      <c r="A433" s="48" t="s">
        <v>788</v>
      </c>
      <c r="B433" s="49" t="s">
        <v>280</v>
      </c>
      <c r="C433" s="89">
        <v>10</v>
      </c>
      <c r="D433" s="50" t="s">
        <v>528</v>
      </c>
      <c r="E433" s="51"/>
      <c r="F433" s="51"/>
      <c r="G433" s="88">
        <f aca="true" t="shared" si="205" ref="G433:O435">G434</f>
        <v>1693</v>
      </c>
      <c r="H433" s="88">
        <f t="shared" si="205"/>
        <v>1693</v>
      </c>
      <c r="I433" s="88">
        <f t="shared" si="205"/>
        <v>0</v>
      </c>
      <c r="J433" s="88">
        <f t="shared" si="205"/>
        <v>3493</v>
      </c>
      <c r="K433" s="88">
        <f t="shared" si="205"/>
        <v>3493</v>
      </c>
      <c r="L433" s="88">
        <f t="shared" si="205"/>
        <v>0</v>
      </c>
      <c r="M433" s="88">
        <f t="shared" si="205"/>
        <v>3493</v>
      </c>
      <c r="N433" s="88">
        <f t="shared" si="205"/>
        <v>3493</v>
      </c>
      <c r="O433" s="88">
        <f t="shared" si="205"/>
        <v>0</v>
      </c>
    </row>
    <row r="434" spans="1:15" ht="78.75">
      <c r="A434" s="55" t="s">
        <v>207</v>
      </c>
      <c r="B434" s="103">
        <v>871</v>
      </c>
      <c r="C434" s="51">
        <v>10</v>
      </c>
      <c r="D434" s="57" t="s">
        <v>528</v>
      </c>
      <c r="E434" s="93" t="s">
        <v>897</v>
      </c>
      <c r="F434" s="51"/>
      <c r="G434" s="47">
        <f>G435</f>
        <v>1693</v>
      </c>
      <c r="H434" s="47">
        <f t="shared" si="205"/>
        <v>1693</v>
      </c>
      <c r="I434" s="47">
        <f t="shared" si="205"/>
        <v>0</v>
      </c>
      <c r="J434" s="47">
        <f>J435</f>
        <v>3493</v>
      </c>
      <c r="K434" s="47">
        <f t="shared" si="205"/>
        <v>3493</v>
      </c>
      <c r="L434" s="47">
        <f t="shared" si="205"/>
        <v>0</v>
      </c>
      <c r="M434" s="47">
        <f>M435</f>
        <v>3493</v>
      </c>
      <c r="N434" s="47">
        <f t="shared" si="205"/>
        <v>3493</v>
      </c>
      <c r="O434" s="47">
        <f t="shared" si="205"/>
        <v>0</v>
      </c>
    </row>
    <row r="435" spans="1:15" ht="148.5" customHeight="1">
      <c r="A435" s="55" t="s">
        <v>838</v>
      </c>
      <c r="B435" s="103">
        <v>871</v>
      </c>
      <c r="C435" s="51">
        <v>10</v>
      </c>
      <c r="D435" s="57" t="s">
        <v>528</v>
      </c>
      <c r="E435" s="93" t="s">
        <v>898</v>
      </c>
      <c r="F435" s="51"/>
      <c r="G435" s="47">
        <f>G436</f>
        <v>1693</v>
      </c>
      <c r="H435" s="47">
        <f t="shared" si="205"/>
        <v>1693</v>
      </c>
      <c r="I435" s="47">
        <f t="shared" si="205"/>
        <v>0</v>
      </c>
      <c r="J435" s="47">
        <f>J436</f>
        <v>3493</v>
      </c>
      <c r="K435" s="47">
        <f t="shared" si="205"/>
        <v>3493</v>
      </c>
      <c r="L435" s="47">
        <f t="shared" si="205"/>
        <v>0</v>
      </c>
      <c r="M435" s="47">
        <f>M436</f>
        <v>3493</v>
      </c>
      <c r="N435" s="47">
        <f t="shared" si="205"/>
        <v>3493</v>
      </c>
      <c r="O435" s="47">
        <f t="shared" si="205"/>
        <v>0</v>
      </c>
    </row>
    <row r="436" spans="1:15" ht="78.75">
      <c r="A436" s="94" t="s">
        <v>631</v>
      </c>
      <c r="B436" s="103">
        <v>871</v>
      </c>
      <c r="C436" s="51">
        <v>10</v>
      </c>
      <c r="D436" s="57" t="s">
        <v>528</v>
      </c>
      <c r="E436" s="93" t="s">
        <v>488</v>
      </c>
      <c r="F436" s="51"/>
      <c r="G436" s="47">
        <f aca="true" t="shared" si="206" ref="G436:O436">SUM(G437:G437)</f>
        <v>1693</v>
      </c>
      <c r="H436" s="47">
        <f t="shared" si="206"/>
        <v>1693</v>
      </c>
      <c r="I436" s="47">
        <f t="shared" si="206"/>
        <v>0</v>
      </c>
      <c r="J436" s="47">
        <f t="shared" si="206"/>
        <v>3493</v>
      </c>
      <c r="K436" s="47">
        <f t="shared" si="206"/>
        <v>3493</v>
      </c>
      <c r="L436" s="47">
        <f t="shared" si="206"/>
        <v>0</v>
      </c>
      <c r="M436" s="47">
        <f t="shared" si="206"/>
        <v>3493</v>
      </c>
      <c r="N436" s="47">
        <f t="shared" si="206"/>
        <v>3493</v>
      </c>
      <c r="O436" s="47">
        <f t="shared" si="206"/>
        <v>0</v>
      </c>
    </row>
    <row r="437" spans="1:15" ht="236.25">
      <c r="A437" s="94" t="s">
        <v>702</v>
      </c>
      <c r="B437" s="103">
        <v>871</v>
      </c>
      <c r="C437" s="51">
        <v>10</v>
      </c>
      <c r="D437" s="57" t="s">
        <v>528</v>
      </c>
      <c r="E437" s="95" t="s">
        <v>913</v>
      </c>
      <c r="F437" s="51" t="s">
        <v>784</v>
      </c>
      <c r="G437" s="47">
        <f>SUM(H437:I437)</f>
        <v>1693</v>
      </c>
      <c r="H437" s="47">
        <f>3493-1800</f>
        <v>1693</v>
      </c>
      <c r="I437" s="47">
        <v>0</v>
      </c>
      <c r="J437" s="47">
        <f>SUM(K437:L437)</f>
        <v>3493</v>
      </c>
      <c r="K437" s="47">
        <v>3493</v>
      </c>
      <c r="L437" s="47">
        <v>0</v>
      </c>
      <c r="M437" s="47">
        <f>SUM(N437:O437)</f>
        <v>3493</v>
      </c>
      <c r="N437" s="47">
        <v>3493</v>
      </c>
      <c r="O437" s="47"/>
    </row>
    <row r="438" spans="1:15" ht="55.5" customHeight="1">
      <c r="A438" s="86" t="s">
        <v>284</v>
      </c>
      <c r="B438" s="87">
        <v>872</v>
      </c>
      <c r="C438" s="51"/>
      <c r="D438" s="51"/>
      <c r="E438" s="51"/>
      <c r="F438" s="51"/>
      <c r="G438" s="88">
        <f aca="true" t="shared" si="207" ref="G438:O438">SUM(G439,G443,G449,G495)</f>
        <v>111602.09999999999</v>
      </c>
      <c r="H438" s="88">
        <f t="shared" si="207"/>
        <v>4304.5</v>
      </c>
      <c r="I438" s="88">
        <f t="shared" si="207"/>
        <v>107297.6</v>
      </c>
      <c r="J438" s="88">
        <f t="shared" si="207"/>
        <v>96133.7</v>
      </c>
      <c r="K438" s="88">
        <f t="shared" si="207"/>
        <v>541.7</v>
      </c>
      <c r="L438" s="88">
        <f t="shared" si="207"/>
        <v>95592</v>
      </c>
      <c r="M438" s="88">
        <f t="shared" si="207"/>
        <v>98357.7</v>
      </c>
      <c r="N438" s="88">
        <f t="shared" si="207"/>
        <v>559.7</v>
      </c>
      <c r="O438" s="88">
        <f t="shared" si="207"/>
        <v>97798</v>
      </c>
    </row>
    <row r="439" spans="1:15" ht="31.5">
      <c r="A439" s="86" t="s">
        <v>498</v>
      </c>
      <c r="B439" s="87">
        <v>872</v>
      </c>
      <c r="C439" s="50" t="s">
        <v>528</v>
      </c>
      <c r="D439" s="50"/>
      <c r="E439" s="121"/>
      <c r="F439" s="121"/>
      <c r="G439" s="143">
        <f aca="true" t="shared" si="208" ref="G439:O439">G440</f>
        <v>1351.4</v>
      </c>
      <c r="H439" s="143">
        <f t="shared" si="208"/>
        <v>1351.4</v>
      </c>
      <c r="I439" s="143">
        <f t="shared" si="208"/>
        <v>0</v>
      </c>
      <c r="J439" s="143">
        <f t="shared" si="208"/>
        <v>0</v>
      </c>
      <c r="K439" s="143">
        <f t="shared" si="208"/>
        <v>0</v>
      </c>
      <c r="L439" s="143">
        <f t="shared" si="208"/>
        <v>0</v>
      </c>
      <c r="M439" s="143">
        <f t="shared" si="208"/>
        <v>0</v>
      </c>
      <c r="N439" s="143">
        <f t="shared" si="208"/>
        <v>0</v>
      </c>
      <c r="O439" s="143">
        <f t="shared" si="208"/>
        <v>0</v>
      </c>
    </row>
    <row r="440" spans="1:15" ht="36" customHeight="1">
      <c r="A440" s="48" t="s">
        <v>201</v>
      </c>
      <c r="B440" s="87">
        <v>872</v>
      </c>
      <c r="C440" s="50" t="s">
        <v>528</v>
      </c>
      <c r="D440" s="89" t="s">
        <v>202</v>
      </c>
      <c r="E440" s="121"/>
      <c r="F440" s="121"/>
      <c r="G440" s="143">
        <f>SUM(G441:G442)</f>
        <v>1351.4</v>
      </c>
      <c r="H440" s="143">
        <f aca="true" t="shared" si="209" ref="H440:O440">SUM(H441:H442)</f>
        <v>1351.4</v>
      </c>
      <c r="I440" s="143">
        <f t="shared" si="209"/>
        <v>0</v>
      </c>
      <c r="J440" s="143">
        <f t="shared" si="209"/>
        <v>0</v>
      </c>
      <c r="K440" s="143">
        <f t="shared" si="209"/>
        <v>0</v>
      </c>
      <c r="L440" s="143">
        <f t="shared" si="209"/>
        <v>0</v>
      </c>
      <c r="M440" s="143">
        <f t="shared" si="209"/>
        <v>0</v>
      </c>
      <c r="N440" s="143">
        <f t="shared" si="209"/>
        <v>0</v>
      </c>
      <c r="O440" s="143">
        <f t="shared" si="209"/>
        <v>0</v>
      </c>
    </row>
    <row r="441" spans="1:15" ht="215.25" customHeight="1">
      <c r="A441" s="112" t="s">
        <v>974</v>
      </c>
      <c r="B441" s="56" t="s">
        <v>285</v>
      </c>
      <c r="C441" s="57" t="s">
        <v>528</v>
      </c>
      <c r="D441" s="51" t="s">
        <v>202</v>
      </c>
      <c r="E441" s="114" t="s">
        <v>878</v>
      </c>
      <c r="F441" s="52" t="s">
        <v>495</v>
      </c>
      <c r="G441" s="47">
        <f>SUM(H441:I441)</f>
        <v>638.9</v>
      </c>
      <c r="H441" s="47">
        <v>638.9</v>
      </c>
      <c r="I441" s="97"/>
      <c r="J441" s="47">
        <f>SUM(K441:L441)</f>
        <v>0</v>
      </c>
      <c r="K441" s="47"/>
      <c r="L441" s="47"/>
      <c r="M441" s="47">
        <f>SUM(N441:O441)</f>
        <v>0</v>
      </c>
      <c r="N441" s="47"/>
      <c r="O441" s="47"/>
    </row>
    <row r="442" spans="1:15" ht="214.5" customHeight="1">
      <c r="A442" s="112" t="s">
        <v>974</v>
      </c>
      <c r="B442" s="56" t="s">
        <v>285</v>
      </c>
      <c r="C442" s="57" t="s">
        <v>528</v>
      </c>
      <c r="D442" s="51" t="s">
        <v>202</v>
      </c>
      <c r="E442" s="114" t="s">
        <v>878</v>
      </c>
      <c r="F442" s="51" t="s">
        <v>784</v>
      </c>
      <c r="G442" s="47">
        <f>SUM(H442:I442)</f>
        <v>712.5</v>
      </c>
      <c r="H442" s="47">
        <v>712.5</v>
      </c>
      <c r="I442" s="97"/>
      <c r="J442" s="47">
        <f>SUM(K442:L442)</f>
        <v>0</v>
      </c>
      <c r="K442" s="47"/>
      <c r="L442" s="47"/>
      <c r="M442" s="47">
        <f>SUM(N442:O442)</f>
        <v>0</v>
      </c>
      <c r="N442" s="47"/>
      <c r="O442" s="47"/>
    </row>
    <row r="443" spans="1:15" ht="15.75">
      <c r="A443" s="48" t="s">
        <v>783</v>
      </c>
      <c r="B443" s="49" t="s">
        <v>285</v>
      </c>
      <c r="C443" s="50" t="s">
        <v>647</v>
      </c>
      <c r="D443" s="51"/>
      <c r="E443" s="51"/>
      <c r="F443" s="51"/>
      <c r="G443" s="88">
        <f>SUM(G444,)</f>
        <v>12142.3</v>
      </c>
      <c r="H443" s="88">
        <f aca="true" t="shared" si="210" ref="H443:O443">SUM(H444,)</f>
        <v>0</v>
      </c>
      <c r="I443" s="88">
        <f t="shared" si="210"/>
        <v>12142.3</v>
      </c>
      <c r="J443" s="88">
        <f t="shared" si="210"/>
        <v>13379</v>
      </c>
      <c r="K443" s="88">
        <f t="shared" si="210"/>
        <v>0</v>
      </c>
      <c r="L443" s="88">
        <f t="shared" si="210"/>
        <v>13379</v>
      </c>
      <c r="M443" s="88">
        <f t="shared" si="210"/>
        <v>13904</v>
      </c>
      <c r="N443" s="88">
        <f t="shared" si="210"/>
        <v>0</v>
      </c>
      <c r="O443" s="88">
        <f t="shared" si="210"/>
        <v>13904</v>
      </c>
    </row>
    <row r="444" spans="1:15" ht="31.5">
      <c r="A444" s="48" t="s">
        <v>502</v>
      </c>
      <c r="B444" s="49" t="s">
        <v>285</v>
      </c>
      <c r="C444" s="50" t="s">
        <v>647</v>
      </c>
      <c r="D444" s="50" t="s">
        <v>1008</v>
      </c>
      <c r="E444" s="51"/>
      <c r="F444" s="51"/>
      <c r="G444" s="88">
        <f aca="true" t="shared" si="211" ref="G444:O445">G445</f>
        <v>12142.3</v>
      </c>
      <c r="H444" s="88">
        <f t="shared" si="211"/>
        <v>0</v>
      </c>
      <c r="I444" s="88">
        <f t="shared" si="211"/>
        <v>12142.3</v>
      </c>
      <c r="J444" s="88">
        <f t="shared" si="211"/>
        <v>13379</v>
      </c>
      <c r="K444" s="88">
        <f t="shared" si="211"/>
        <v>0</v>
      </c>
      <c r="L444" s="88">
        <f t="shared" si="211"/>
        <v>13379</v>
      </c>
      <c r="M444" s="88">
        <f t="shared" si="211"/>
        <v>13904</v>
      </c>
      <c r="N444" s="88">
        <f t="shared" si="211"/>
        <v>0</v>
      </c>
      <c r="O444" s="88">
        <f t="shared" si="211"/>
        <v>13904</v>
      </c>
    </row>
    <row r="445" spans="1:15" ht="78.75">
      <c r="A445" s="55" t="s">
        <v>207</v>
      </c>
      <c r="B445" s="145">
        <v>872</v>
      </c>
      <c r="C445" s="57" t="s">
        <v>647</v>
      </c>
      <c r="D445" s="57" t="s">
        <v>1008</v>
      </c>
      <c r="E445" s="58" t="s">
        <v>897</v>
      </c>
      <c r="F445" s="51"/>
      <c r="G445" s="47">
        <f t="shared" si="211"/>
        <v>12142.3</v>
      </c>
      <c r="H445" s="47">
        <f t="shared" si="211"/>
        <v>0</v>
      </c>
      <c r="I445" s="47">
        <f t="shared" si="211"/>
        <v>12142.3</v>
      </c>
      <c r="J445" s="47">
        <f t="shared" si="211"/>
        <v>13379</v>
      </c>
      <c r="K445" s="47">
        <f t="shared" si="211"/>
        <v>0</v>
      </c>
      <c r="L445" s="47">
        <f t="shared" si="211"/>
        <v>13379</v>
      </c>
      <c r="M445" s="47">
        <f t="shared" si="211"/>
        <v>13904</v>
      </c>
      <c r="N445" s="47">
        <f t="shared" si="211"/>
        <v>0</v>
      </c>
      <c r="O445" s="47">
        <f t="shared" si="211"/>
        <v>13904</v>
      </c>
    </row>
    <row r="446" spans="1:15" ht="126">
      <c r="A446" s="55" t="s">
        <v>224</v>
      </c>
      <c r="B446" s="145">
        <v>872</v>
      </c>
      <c r="C446" s="57" t="s">
        <v>647</v>
      </c>
      <c r="D446" s="57" t="s">
        <v>1008</v>
      </c>
      <c r="E446" s="58" t="s">
        <v>778</v>
      </c>
      <c r="F446" s="51"/>
      <c r="G446" s="47">
        <f>SUM(G447,)</f>
        <v>12142.3</v>
      </c>
      <c r="H446" s="47">
        <f aca="true" t="shared" si="212" ref="H446:O446">SUM(H447,)</f>
        <v>0</v>
      </c>
      <c r="I446" s="47">
        <f t="shared" si="212"/>
        <v>12142.3</v>
      </c>
      <c r="J446" s="47">
        <f t="shared" si="212"/>
        <v>13379</v>
      </c>
      <c r="K446" s="47">
        <f t="shared" si="212"/>
        <v>0</v>
      </c>
      <c r="L446" s="47">
        <f t="shared" si="212"/>
        <v>13379</v>
      </c>
      <c r="M446" s="47">
        <f t="shared" si="212"/>
        <v>13904</v>
      </c>
      <c r="N446" s="47">
        <f t="shared" si="212"/>
        <v>0</v>
      </c>
      <c r="O446" s="47">
        <f t="shared" si="212"/>
        <v>13904</v>
      </c>
    </row>
    <row r="447" spans="1:15" ht="94.5">
      <c r="A447" s="55" t="s">
        <v>780</v>
      </c>
      <c r="B447" s="145">
        <v>872</v>
      </c>
      <c r="C447" s="57" t="s">
        <v>647</v>
      </c>
      <c r="D447" s="57" t="s">
        <v>1008</v>
      </c>
      <c r="E447" s="58" t="s">
        <v>779</v>
      </c>
      <c r="F447" s="51"/>
      <c r="G447" s="47">
        <f aca="true" t="shared" si="213" ref="G447:O447">SUM(G448:G448)</f>
        <v>12142.3</v>
      </c>
      <c r="H447" s="47">
        <f t="shared" si="213"/>
        <v>0</v>
      </c>
      <c r="I447" s="47">
        <f t="shared" si="213"/>
        <v>12142.3</v>
      </c>
      <c r="J447" s="47">
        <f t="shared" si="213"/>
        <v>13379</v>
      </c>
      <c r="K447" s="47">
        <f t="shared" si="213"/>
        <v>0</v>
      </c>
      <c r="L447" s="47">
        <f t="shared" si="213"/>
        <v>13379</v>
      </c>
      <c r="M447" s="47">
        <f t="shared" si="213"/>
        <v>13904</v>
      </c>
      <c r="N447" s="47">
        <f t="shared" si="213"/>
        <v>0</v>
      </c>
      <c r="O447" s="47">
        <f t="shared" si="213"/>
        <v>13904</v>
      </c>
    </row>
    <row r="448" spans="1:15" ht="173.25">
      <c r="A448" s="94" t="s">
        <v>630</v>
      </c>
      <c r="B448" s="145">
        <v>872</v>
      </c>
      <c r="C448" s="57" t="s">
        <v>647</v>
      </c>
      <c r="D448" s="57" t="s">
        <v>1008</v>
      </c>
      <c r="E448" s="51" t="s">
        <v>907</v>
      </c>
      <c r="F448" s="51" t="s">
        <v>784</v>
      </c>
      <c r="G448" s="47">
        <f>SUM(H448:I448)</f>
        <v>12142.3</v>
      </c>
      <c r="H448" s="47">
        <v>0</v>
      </c>
      <c r="I448" s="47">
        <v>12142.3</v>
      </c>
      <c r="J448" s="47">
        <f>SUM(K448:L448)</f>
        <v>13379</v>
      </c>
      <c r="K448" s="47">
        <v>0</v>
      </c>
      <c r="L448" s="47">
        <v>13379</v>
      </c>
      <c r="M448" s="47">
        <f>SUM(N448:O448)</f>
        <v>13904</v>
      </c>
      <c r="N448" s="47"/>
      <c r="O448" s="47">
        <v>13904</v>
      </c>
    </row>
    <row r="449" spans="1:15" s="99" customFormat="1" ht="15.75">
      <c r="A449" s="138" t="s">
        <v>286</v>
      </c>
      <c r="B449" s="49" t="s">
        <v>285</v>
      </c>
      <c r="C449" s="87" t="s">
        <v>1010</v>
      </c>
      <c r="D449" s="89"/>
      <c r="E449" s="89"/>
      <c r="F449" s="51"/>
      <c r="G449" s="88">
        <f aca="true" t="shared" si="214" ref="G449:O449">SUM(G450,G486)</f>
        <v>97388.4</v>
      </c>
      <c r="H449" s="88">
        <f t="shared" si="214"/>
        <v>2583.1000000000004</v>
      </c>
      <c r="I449" s="88">
        <f t="shared" si="214"/>
        <v>94805.3</v>
      </c>
      <c r="J449" s="88">
        <f t="shared" si="214"/>
        <v>82308.7</v>
      </c>
      <c r="K449" s="88">
        <f t="shared" si="214"/>
        <v>95.7</v>
      </c>
      <c r="L449" s="88">
        <f t="shared" si="214"/>
        <v>82213</v>
      </c>
      <c r="M449" s="88">
        <f t="shared" si="214"/>
        <v>83989.7</v>
      </c>
      <c r="N449" s="88">
        <f t="shared" si="214"/>
        <v>95.7</v>
      </c>
      <c r="O449" s="88">
        <f t="shared" si="214"/>
        <v>83894</v>
      </c>
    </row>
    <row r="450" spans="1:15" s="99" customFormat="1" ht="15.75">
      <c r="A450" s="138" t="s">
        <v>287</v>
      </c>
      <c r="B450" s="108" t="s">
        <v>285</v>
      </c>
      <c r="C450" s="87" t="s">
        <v>1010</v>
      </c>
      <c r="D450" s="50" t="s">
        <v>527</v>
      </c>
      <c r="E450" s="89"/>
      <c r="F450" s="89"/>
      <c r="G450" s="88">
        <f>SUM(G451,G456)</f>
        <v>85027.7</v>
      </c>
      <c r="H450" s="88">
        <f aca="true" t="shared" si="215" ref="H450:O450">SUM(H451,H456)</f>
        <v>2583.1000000000004</v>
      </c>
      <c r="I450" s="88">
        <f t="shared" si="215"/>
        <v>82444.6</v>
      </c>
      <c r="J450" s="88">
        <f t="shared" si="215"/>
        <v>73462.7</v>
      </c>
      <c r="K450" s="88">
        <f t="shared" si="215"/>
        <v>95.7</v>
      </c>
      <c r="L450" s="88">
        <f t="shared" si="215"/>
        <v>73367</v>
      </c>
      <c r="M450" s="88">
        <f t="shared" si="215"/>
        <v>74883.7</v>
      </c>
      <c r="N450" s="88">
        <f t="shared" si="215"/>
        <v>95.7</v>
      </c>
      <c r="O450" s="88">
        <f t="shared" si="215"/>
        <v>74788</v>
      </c>
    </row>
    <row r="451" spans="1:15" ht="94.5">
      <c r="A451" s="55" t="s">
        <v>607</v>
      </c>
      <c r="B451" s="91" t="s">
        <v>285</v>
      </c>
      <c r="C451" s="145" t="s">
        <v>1010</v>
      </c>
      <c r="D451" s="57" t="s">
        <v>527</v>
      </c>
      <c r="E451" s="93" t="s">
        <v>619</v>
      </c>
      <c r="F451" s="51"/>
      <c r="G451" s="47">
        <f>G452</f>
        <v>220.3</v>
      </c>
      <c r="H451" s="47">
        <f aca="true" t="shared" si="216" ref="H451:O452">H452</f>
        <v>209.3</v>
      </c>
      <c r="I451" s="47">
        <f t="shared" si="216"/>
        <v>11</v>
      </c>
      <c r="J451" s="47">
        <f t="shared" si="216"/>
        <v>0</v>
      </c>
      <c r="K451" s="47">
        <f t="shared" si="216"/>
        <v>0</v>
      </c>
      <c r="L451" s="47">
        <f t="shared" si="216"/>
        <v>0</v>
      </c>
      <c r="M451" s="47">
        <f t="shared" si="216"/>
        <v>0</v>
      </c>
      <c r="N451" s="47">
        <f t="shared" si="216"/>
        <v>0</v>
      </c>
      <c r="O451" s="47">
        <f t="shared" si="216"/>
        <v>0</v>
      </c>
    </row>
    <row r="452" spans="1:15" ht="126">
      <c r="A452" s="94" t="s">
        <v>343</v>
      </c>
      <c r="B452" s="103">
        <v>872</v>
      </c>
      <c r="C452" s="145" t="s">
        <v>1010</v>
      </c>
      <c r="D452" s="57" t="s">
        <v>527</v>
      </c>
      <c r="E452" s="93" t="s">
        <v>344</v>
      </c>
      <c r="F452" s="89"/>
      <c r="G452" s="47">
        <f>G453</f>
        <v>220.3</v>
      </c>
      <c r="H452" s="47">
        <f t="shared" si="216"/>
        <v>209.3</v>
      </c>
      <c r="I452" s="47">
        <f t="shared" si="216"/>
        <v>11</v>
      </c>
      <c r="J452" s="47">
        <f t="shared" si="216"/>
        <v>0</v>
      </c>
      <c r="K452" s="47">
        <f t="shared" si="216"/>
        <v>0</v>
      </c>
      <c r="L452" s="47">
        <f t="shared" si="216"/>
        <v>0</v>
      </c>
      <c r="M452" s="47">
        <f t="shared" si="216"/>
        <v>0</v>
      </c>
      <c r="N452" s="47">
        <f t="shared" si="216"/>
        <v>0</v>
      </c>
      <c r="O452" s="47">
        <f t="shared" si="216"/>
        <v>0</v>
      </c>
    </row>
    <row r="453" spans="1:15" ht="141.75">
      <c r="A453" s="94" t="s">
        <v>346</v>
      </c>
      <c r="B453" s="103">
        <v>872</v>
      </c>
      <c r="C453" s="145" t="s">
        <v>1010</v>
      </c>
      <c r="D453" s="57" t="s">
        <v>527</v>
      </c>
      <c r="E453" s="93" t="s">
        <v>345</v>
      </c>
      <c r="F453" s="51"/>
      <c r="G453" s="47">
        <f>SUM(G454:G455)</f>
        <v>220.3</v>
      </c>
      <c r="H453" s="47">
        <f aca="true" t="shared" si="217" ref="H453:O453">SUM(H454:H455)</f>
        <v>209.3</v>
      </c>
      <c r="I453" s="47">
        <f t="shared" si="217"/>
        <v>11</v>
      </c>
      <c r="J453" s="47">
        <f t="shared" si="217"/>
        <v>0</v>
      </c>
      <c r="K453" s="47">
        <f t="shared" si="217"/>
        <v>0</v>
      </c>
      <c r="L453" s="47">
        <f t="shared" si="217"/>
        <v>0</v>
      </c>
      <c r="M453" s="47">
        <f t="shared" si="217"/>
        <v>0</v>
      </c>
      <c r="N453" s="47">
        <f t="shared" si="217"/>
        <v>0</v>
      </c>
      <c r="O453" s="47">
        <f t="shared" si="217"/>
        <v>0</v>
      </c>
    </row>
    <row r="454" spans="1:15" ht="220.5">
      <c r="A454" s="94" t="s">
        <v>703</v>
      </c>
      <c r="B454" s="103">
        <v>872</v>
      </c>
      <c r="C454" s="145" t="s">
        <v>1010</v>
      </c>
      <c r="D454" s="57" t="s">
        <v>527</v>
      </c>
      <c r="E454" s="95" t="s">
        <v>824</v>
      </c>
      <c r="F454" s="51" t="s">
        <v>784</v>
      </c>
      <c r="G454" s="47">
        <f>SUM(H454:I454)</f>
        <v>209.3</v>
      </c>
      <c r="H454" s="47">
        <v>209.3</v>
      </c>
      <c r="I454" s="47"/>
      <c r="J454" s="47">
        <f>SUM(K454:L454)</f>
        <v>0</v>
      </c>
      <c r="K454" s="47"/>
      <c r="L454" s="47"/>
      <c r="M454" s="47">
        <f>SUM(N454:O454)</f>
        <v>0</v>
      </c>
      <c r="N454" s="47">
        <v>0</v>
      </c>
      <c r="O454" s="47"/>
    </row>
    <row r="455" spans="1:15" ht="220.5">
      <c r="A455" s="96" t="s">
        <v>111</v>
      </c>
      <c r="B455" s="103">
        <v>872</v>
      </c>
      <c r="C455" s="145" t="s">
        <v>1010</v>
      </c>
      <c r="D455" s="57" t="s">
        <v>527</v>
      </c>
      <c r="E455" s="146" t="s">
        <v>172</v>
      </c>
      <c r="F455" s="51" t="s">
        <v>784</v>
      </c>
      <c r="G455" s="47">
        <f>SUM(H455:I455)</f>
        <v>11</v>
      </c>
      <c r="H455" s="47"/>
      <c r="I455" s="47">
        <v>11</v>
      </c>
      <c r="J455" s="47">
        <f>SUM(K455:L455)</f>
        <v>0</v>
      </c>
      <c r="K455" s="47"/>
      <c r="L455" s="47"/>
      <c r="M455" s="47">
        <f>SUM(N455:O455)</f>
        <v>0</v>
      </c>
      <c r="N455" s="47">
        <v>0</v>
      </c>
      <c r="O455" s="47"/>
    </row>
    <row r="456" spans="1:15" ht="94.5">
      <c r="A456" s="55" t="s">
        <v>419</v>
      </c>
      <c r="B456" s="103">
        <v>872</v>
      </c>
      <c r="C456" s="57" t="s">
        <v>1010</v>
      </c>
      <c r="D456" s="57" t="s">
        <v>527</v>
      </c>
      <c r="E456" s="58" t="s">
        <v>632</v>
      </c>
      <c r="F456" s="89"/>
      <c r="G456" s="47">
        <f>SUM(G457,G467,G476,)</f>
        <v>84807.4</v>
      </c>
      <c r="H456" s="47">
        <f aca="true" t="shared" si="218" ref="H456:O456">SUM(H457,H467,H476,)</f>
        <v>2373.8</v>
      </c>
      <c r="I456" s="47">
        <f t="shared" si="218"/>
        <v>82433.6</v>
      </c>
      <c r="J456" s="47">
        <f t="shared" si="218"/>
        <v>73462.7</v>
      </c>
      <c r="K456" s="47">
        <f t="shared" si="218"/>
        <v>95.7</v>
      </c>
      <c r="L456" s="47">
        <f t="shared" si="218"/>
        <v>73367</v>
      </c>
      <c r="M456" s="47">
        <f t="shared" si="218"/>
        <v>74883.7</v>
      </c>
      <c r="N456" s="47">
        <f t="shared" si="218"/>
        <v>95.7</v>
      </c>
      <c r="O456" s="47">
        <f t="shared" si="218"/>
        <v>74788</v>
      </c>
    </row>
    <row r="457" spans="1:15" ht="126">
      <c r="A457" s="55" t="s">
        <v>420</v>
      </c>
      <c r="B457" s="103">
        <v>872</v>
      </c>
      <c r="C457" s="57" t="s">
        <v>1010</v>
      </c>
      <c r="D457" s="57" t="s">
        <v>527</v>
      </c>
      <c r="E457" s="58" t="s">
        <v>633</v>
      </c>
      <c r="F457" s="51"/>
      <c r="G457" s="47">
        <f>SUM(G458,G462,G465)</f>
        <v>16555.3</v>
      </c>
      <c r="H457" s="47">
        <f aca="true" t="shared" si="219" ref="H457:O457">SUM(H458,H462,H465)</f>
        <v>95.7</v>
      </c>
      <c r="I457" s="47">
        <f t="shared" si="219"/>
        <v>16459.6</v>
      </c>
      <c r="J457" s="47">
        <f t="shared" si="219"/>
        <v>16518.7</v>
      </c>
      <c r="K457" s="47">
        <f t="shared" si="219"/>
        <v>95.7</v>
      </c>
      <c r="L457" s="47">
        <f t="shared" si="219"/>
        <v>16423</v>
      </c>
      <c r="M457" s="47">
        <f t="shared" si="219"/>
        <v>17057.7</v>
      </c>
      <c r="N457" s="47">
        <f t="shared" si="219"/>
        <v>95.7</v>
      </c>
      <c r="O457" s="47">
        <f t="shared" si="219"/>
        <v>16962</v>
      </c>
    </row>
    <row r="458" spans="1:15" ht="110.25">
      <c r="A458" s="55" t="s">
        <v>655</v>
      </c>
      <c r="B458" s="103">
        <v>872</v>
      </c>
      <c r="C458" s="57" t="s">
        <v>1010</v>
      </c>
      <c r="D458" s="57" t="s">
        <v>527</v>
      </c>
      <c r="E458" s="58" t="s">
        <v>634</v>
      </c>
      <c r="F458" s="51"/>
      <c r="G458" s="47">
        <f aca="true" t="shared" si="220" ref="G458:O458">SUM(G459:G461)</f>
        <v>15372.1</v>
      </c>
      <c r="H458" s="47">
        <f>SUM(H459:H461)</f>
        <v>0</v>
      </c>
      <c r="I458" s="47">
        <f t="shared" si="220"/>
        <v>15372.1</v>
      </c>
      <c r="J458" s="47">
        <f t="shared" si="220"/>
        <v>16418</v>
      </c>
      <c r="K458" s="47">
        <f t="shared" si="220"/>
        <v>0</v>
      </c>
      <c r="L458" s="47">
        <f t="shared" si="220"/>
        <v>16418</v>
      </c>
      <c r="M458" s="47">
        <f t="shared" si="220"/>
        <v>16957</v>
      </c>
      <c r="N458" s="47">
        <f t="shared" si="220"/>
        <v>0</v>
      </c>
      <c r="O458" s="47">
        <f t="shared" si="220"/>
        <v>16957</v>
      </c>
    </row>
    <row r="459" spans="1:15" ht="267.75">
      <c r="A459" s="96" t="s">
        <v>802</v>
      </c>
      <c r="B459" s="103">
        <v>872</v>
      </c>
      <c r="C459" s="57" t="s">
        <v>1010</v>
      </c>
      <c r="D459" s="57" t="s">
        <v>527</v>
      </c>
      <c r="E459" s="51" t="s">
        <v>914</v>
      </c>
      <c r="F459" s="51" t="s">
        <v>493</v>
      </c>
      <c r="G459" s="47">
        <f>SUM(H459:I459)</f>
        <v>12572.7</v>
      </c>
      <c r="H459" s="97"/>
      <c r="I459" s="97">
        <v>12572.7</v>
      </c>
      <c r="J459" s="47">
        <f>SUM(K459:L459)</f>
        <v>15098</v>
      </c>
      <c r="K459" s="97"/>
      <c r="L459" s="97">
        <v>15098</v>
      </c>
      <c r="M459" s="47">
        <f>SUM(N459:O459)</f>
        <v>15637</v>
      </c>
      <c r="N459" s="97"/>
      <c r="O459" s="97">
        <v>15637</v>
      </c>
    </row>
    <row r="460" spans="1:15" ht="141.75">
      <c r="A460" s="98" t="s">
        <v>803</v>
      </c>
      <c r="B460" s="103">
        <v>872</v>
      </c>
      <c r="C460" s="57" t="s">
        <v>1010</v>
      </c>
      <c r="D460" s="57" t="s">
        <v>527</v>
      </c>
      <c r="E460" s="51" t="s">
        <v>914</v>
      </c>
      <c r="F460" s="51" t="s">
        <v>495</v>
      </c>
      <c r="G460" s="47">
        <f>SUM(H460:I460)</f>
        <v>2476.4</v>
      </c>
      <c r="H460" s="97"/>
      <c r="I460" s="97">
        <v>2476.4</v>
      </c>
      <c r="J460" s="47">
        <f>SUM(K460:L460)</f>
        <v>997</v>
      </c>
      <c r="K460" s="97"/>
      <c r="L460" s="97">
        <v>997</v>
      </c>
      <c r="M460" s="47">
        <f>SUM(N460:O460)</f>
        <v>997</v>
      </c>
      <c r="N460" s="97"/>
      <c r="O460" s="97">
        <v>997</v>
      </c>
    </row>
    <row r="461" spans="1:15" ht="110.25">
      <c r="A461" s="98" t="s">
        <v>804</v>
      </c>
      <c r="B461" s="103">
        <v>872</v>
      </c>
      <c r="C461" s="57" t="s">
        <v>1010</v>
      </c>
      <c r="D461" s="57" t="s">
        <v>527</v>
      </c>
      <c r="E461" s="51" t="s">
        <v>914</v>
      </c>
      <c r="F461" s="51" t="s">
        <v>776</v>
      </c>
      <c r="G461" s="47">
        <f>SUM(H461:I461)</f>
        <v>323</v>
      </c>
      <c r="H461" s="97"/>
      <c r="I461" s="97">
        <v>323</v>
      </c>
      <c r="J461" s="47">
        <f>SUM(K461:L461)</f>
        <v>323</v>
      </c>
      <c r="K461" s="97"/>
      <c r="L461" s="97">
        <v>323</v>
      </c>
      <c r="M461" s="47">
        <f>SUM(N461:O461)</f>
        <v>323</v>
      </c>
      <c r="N461" s="97"/>
      <c r="O461" s="97">
        <v>323</v>
      </c>
    </row>
    <row r="462" spans="1:15" ht="63">
      <c r="A462" s="94" t="s">
        <v>771</v>
      </c>
      <c r="B462" s="103">
        <v>872</v>
      </c>
      <c r="C462" s="57" t="s">
        <v>1010</v>
      </c>
      <c r="D462" s="57" t="s">
        <v>527</v>
      </c>
      <c r="E462" s="58" t="s">
        <v>704</v>
      </c>
      <c r="F462" s="51"/>
      <c r="G462" s="47">
        <f>G463+G464</f>
        <v>1108.7</v>
      </c>
      <c r="H462" s="47">
        <f>H463+H464</f>
        <v>95.7</v>
      </c>
      <c r="I462" s="47">
        <f>I463+I464</f>
        <v>1013</v>
      </c>
      <c r="J462" s="47">
        <f aca="true" t="shared" si="221" ref="J462:O462">J463+J464</f>
        <v>100.7</v>
      </c>
      <c r="K462" s="47">
        <f t="shared" si="221"/>
        <v>95.7</v>
      </c>
      <c r="L462" s="47">
        <f t="shared" si="221"/>
        <v>5</v>
      </c>
      <c r="M462" s="47">
        <f t="shared" si="221"/>
        <v>100.7</v>
      </c>
      <c r="N462" s="47">
        <f t="shared" si="221"/>
        <v>95.7</v>
      </c>
      <c r="O462" s="47">
        <f t="shared" si="221"/>
        <v>5</v>
      </c>
    </row>
    <row r="463" spans="1:15" ht="173.25">
      <c r="A463" s="94" t="s">
        <v>459</v>
      </c>
      <c r="B463" s="103">
        <v>872</v>
      </c>
      <c r="C463" s="51" t="s">
        <v>1010</v>
      </c>
      <c r="D463" s="51" t="s">
        <v>527</v>
      </c>
      <c r="E463" s="51" t="s">
        <v>454</v>
      </c>
      <c r="F463" s="51" t="s">
        <v>495</v>
      </c>
      <c r="G463" s="47">
        <f>SUM(H463:I463)</f>
        <v>100.7</v>
      </c>
      <c r="H463" s="47">
        <v>95.7</v>
      </c>
      <c r="I463" s="47">
        <v>5</v>
      </c>
      <c r="J463" s="47">
        <f>K463+L463</f>
        <v>100.7</v>
      </c>
      <c r="K463" s="47">
        <v>95.7</v>
      </c>
      <c r="L463" s="47">
        <v>5</v>
      </c>
      <c r="M463" s="47">
        <f>N463+O463</f>
        <v>100.7</v>
      </c>
      <c r="N463" s="47">
        <v>95.7</v>
      </c>
      <c r="O463" s="47">
        <v>5</v>
      </c>
    </row>
    <row r="464" spans="1:15" ht="78.75">
      <c r="A464" s="94" t="s">
        <v>537</v>
      </c>
      <c r="B464" s="103">
        <v>872</v>
      </c>
      <c r="C464" s="57" t="s">
        <v>1010</v>
      </c>
      <c r="D464" s="57" t="s">
        <v>527</v>
      </c>
      <c r="E464" s="51" t="s">
        <v>536</v>
      </c>
      <c r="F464" s="51" t="s">
        <v>495</v>
      </c>
      <c r="G464" s="47">
        <f>SUM(H464:I464)</f>
        <v>1008</v>
      </c>
      <c r="H464" s="97"/>
      <c r="I464" s="97">
        <v>1008</v>
      </c>
      <c r="J464" s="47">
        <f>SUM(K464:L464)</f>
        <v>0</v>
      </c>
      <c r="K464" s="97"/>
      <c r="L464" s="97">
        <v>0</v>
      </c>
      <c r="M464" s="47">
        <f>SUM(N464:O464)</f>
        <v>0</v>
      </c>
      <c r="N464" s="97"/>
      <c r="O464" s="97">
        <v>0</v>
      </c>
    </row>
    <row r="465" spans="1:15" ht="63">
      <c r="A465" s="94" t="s">
        <v>579</v>
      </c>
      <c r="B465" s="103">
        <v>872</v>
      </c>
      <c r="C465" s="57" t="s">
        <v>1010</v>
      </c>
      <c r="D465" s="57" t="s">
        <v>527</v>
      </c>
      <c r="E465" s="58" t="s">
        <v>830</v>
      </c>
      <c r="F465" s="51"/>
      <c r="G465" s="47">
        <f>G466</f>
        <v>74.5</v>
      </c>
      <c r="H465" s="47">
        <f aca="true" t="shared" si="222" ref="H465:O465">H466</f>
        <v>0</v>
      </c>
      <c r="I465" s="47">
        <f t="shared" si="222"/>
        <v>74.5</v>
      </c>
      <c r="J465" s="47">
        <f t="shared" si="222"/>
        <v>0</v>
      </c>
      <c r="K465" s="47">
        <f t="shared" si="222"/>
        <v>0</v>
      </c>
      <c r="L465" s="47">
        <f t="shared" si="222"/>
        <v>0</v>
      </c>
      <c r="M465" s="47">
        <f t="shared" si="222"/>
        <v>0</v>
      </c>
      <c r="N465" s="47">
        <f t="shared" si="222"/>
        <v>0</v>
      </c>
      <c r="O465" s="47">
        <f t="shared" si="222"/>
        <v>0</v>
      </c>
    </row>
    <row r="466" spans="1:15" ht="63">
      <c r="A466" s="94" t="s">
        <v>575</v>
      </c>
      <c r="B466" s="103">
        <v>872</v>
      </c>
      <c r="C466" s="57" t="s">
        <v>1010</v>
      </c>
      <c r="D466" s="57" t="s">
        <v>527</v>
      </c>
      <c r="E466" s="51" t="s">
        <v>831</v>
      </c>
      <c r="F466" s="51" t="s">
        <v>495</v>
      </c>
      <c r="G466" s="47">
        <f>SUM(H466:I466)</f>
        <v>74.5</v>
      </c>
      <c r="H466" s="47"/>
      <c r="I466" s="47">
        <v>74.5</v>
      </c>
      <c r="J466" s="47">
        <f>K466+L466</f>
        <v>0</v>
      </c>
      <c r="K466" s="47"/>
      <c r="L466" s="47"/>
      <c r="M466" s="47">
        <f>N466+O466</f>
        <v>0</v>
      </c>
      <c r="N466" s="47"/>
      <c r="O466" s="47"/>
    </row>
    <row r="467" spans="1:15" ht="126">
      <c r="A467" s="55" t="s">
        <v>421</v>
      </c>
      <c r="B467" s="103">
        <v>872</v>
      </c>
      <c r="C467" s="57" t="s">
        <v>1010</v>
      </c>
      <c r="D467" s="57" t="s">
        <v>527</v>
      </c>
      <c r="E467" s="58" t="s">
        <v>772</v>
      </c>
      <c r="F467" s="51"/>
      <c r="G467" s="47">
        <f>SUM(G468,G473)</f>
        <v>2461.2</v>
      </c>
      <c r="H467" s="47">
        <f aca="true" t="shared" si="223" ref="H467:O467">SUM(H468,H473)</f>
        <v>278.1</v>
      </c>
      <c r="I467" s="47">
        <f t="shared" si="223"/>
        <v>2183.1</v>
      </c>
      <c r="J467" s="47">
        <f t="shared" si="223"/>
        <v>2099</v>
      </c>
      <c r="K467" s="47">
        <f t="shared" si="223"/>
        <v>0</v>
      </c>
      <c r="L467" s="47">
        <f t="shared" si="223"/>
        <v>2099</v>
      </c>
      <c r="M467" s="47">
        <f t="shared" si="223"/>
        <v>2172</v>
      </c>
      <c r="N467" s="47">
        <f t="shared" si="223"/>
        <v>0</v>
      </c>
      <c r="O467" s="47">
        <f t="shared" si="223"/>
        <v>2172</v>
      </c>
    </row>
    <row r="468" spans="1:15" ht="110.25">
      <c r="A468" s="55" t="s">
        <v>655</v>
      </c>
      <c r="B468" s="103">
        <v>872</v>
      </c>
      <c r="C468" s="57" t="s">
        <v>1010</v>
      </c>
      <c r="D468" s="57" t="s">
        <v>527</v>
      </c>
      <c r="E468" s="58" t="s">
        <v>773</v>
      </c>
      <c r="F468" s="51"/>
      <c r="G468" s="47">
        <f>SUM(G469:G472)</f>
        <v>2449.7</v>
      </c>
      <c r="H468" s="47">
        <f aca="true" t="shared" si="224" ref="H468:O468">SUM(H469:H472)</f>
        <v>278.1</v>
      </c>
      <c r="I468" s="47">
        <f t="shared" si="224"/>
        <v>2171.6</v>
      </c>
      <c r="J468" s="47">
        <f t="shared" si="224"/>
        <v>2099</v>
      </c>
      <c r="K468" s="47">
        <f t="shared" si="224"/>
        <v>0</v>
      </c>
      <c r="L468" s="47">
        <f t="shared" si="224"/>
        <v>2099</v>
      </c>
      <c r="M468" s="47">
        <f t="shared" si="224"/>
        <v>2172</v>
      </c>
      <c r="N468" s="47">
        <f t="shared" si="224"/>
        <v>0</v>
      </c>
      <c r="O468" s="47">
        <f t="shared" si="224"/>
        <v>2172</v>
      </c>
    </row>
    <row r="469" spans="1:15" ht="267.75">
      <c r="A469" s="96" t="s">
        <v>851</v>
      </c>
      <c r="B469" s="103">
        <v>872</v>
      </c>
      <c r="C469" s="57" t="s">
        <v>1010</v>
      </c>
      <c r="D469" s="57" t="s">
        <v>527</v>
      </c>
      <c r="E469" s="51" t="s">
        <v>915</v>
      </c>
      <c r="F469" s="51" t="s">
        <v>493</v>
      </c>
      <c r="G469" s="47">
        <f>SUM(H469:I469)</f>
        <v>1888.4</v>
      </c>
      <c r="H469" s="97"/>
      <c r="I469" s="97">
        <v>1888.4</v>
      </c>
      <c r="J469" s="47">
        <f>SUM(K469:L469)</f>
        <v>2091</v>
      </c>
      <c r="K469" s="97"/>
      <c r="L469" s="97">
        <v>2091</v>
      </c>
      <c r="M469" s="47">
        <f>SUM(N469:O469)</f>
        <v>2164</v>
      </c>
      <c r="N469" s="97"/>
      <c r="O469" s="97">
        <v>2164</v>
      </c>
    </row>
    <row r="470" spans="1:15" ht="141.75">
      <c r="A470" s="98" t="s">
        <v>685</v>
      </c>
      <c r="B470" s="103">
        <v>872</v>
      </c>
      <c r="C470" s="57" t="s">
        <v>1010</v>
      </c>
      <c r="D470" s="57" t="s">
        <v>527</v>
      </c>
      <c r="E470" s="51" t="s">
        <v>915</v>
      </c>
      <c r="F470" s="51" t="s">
        <v>495</v>
      </c>
      <c r="G470" s="47">
        <f>SUM(H470:I470)</f>
        <v>265.9</v>
      </c>
      <c r="H470" s="97"/>
      <c r="I470" s="97">
        <v>265.9</v>
      </c>
      <c r="J470" s="47">
        <f>SUM(K470:L470)</f>
        <v>5</v>
      </c>
      <c r="K470" s="97"/>
      <c r="L470" s="97">
        <v>5</v>
      </c>
      <c r="M470" s="47">
        <f>SUM(N470:O470)</f>
        <v>5</v>
      </c>
      <c r="N470" s="97"/>
      <c r="O470" s="97">
        <v>5</v>
      </c>
    </row>
    <row r="471" spans="1:15" ht="110.25">
      <c r="A471" s="98" t="s">
        <v>686</v>
      </c>
      <c r="B471" s="103">
        <v>872</v>
      </c>
      <c r="C471" s="57" t="s">
        <v>1010</v>
      </c>
      <c r="D471" s="57" t="s">
        <v>527</v>
      </c>
      <c r="E471" s="51" t="s">
        <v>915</v>
      </c>
      <c r="F471" s="56" t="s">
        <v>776</v>
      </c>
      <c r="G471" s="47">
        <f>SUM(H471:I471)</f>
        <v>2.7</v>
      </c>
      <c r="H471" s="97"/>
      <c r="I471" s="97">
        <v>2.7</v>
      </c>
      <c r="J471" s="47">
        <f>SUM(K471:L471)</f>
        <v>3</v>
      </c>
      <c r="K471" s="97"/>
      <c r="L471" s="97">
        <v>3</v>
      </c>
      <c r="M471" s="47">
        <f>SUM(N471:O471)</f>
        <v>3</v>
      </c>
      <c r="N471" s="97"/>
      <c r="O471" s="97">
        <v>3</v>
      </c>
    </row>
    <row r="472" spans="1:15" ht="110.25">
      <c r="A472" s="98" t="s">
        <v>422</v>
      </c>
      <c r="B472" s="103">
        <v>872</v>
      </c>
      <c r="C472" s="57" t="s">
        <v>1010</v>
      </c>
      <c r="D472" s="57" t="s">
        <v>527</v>
      </c>
      <c r="E472" s="51" t="s">
        <v>435</v>
      </c>
      <c r="F472" s="56" t="s">
        <v>495</v>
      </c>
      <c r="G472" s="47">
        <f>SUM(H472:I472)</f>
        <v>292.70000000000005</v>
      </c>
      <c r="H472" s="97">
        <v>278.1</v>
      </c>
      <c r="I472" s="97">
        <v>14.6</v>
      </c>
      <c r="J472" s="47">
        <f>SUM(K472:L472)</f>
        <v>0</v>
      </c>
      <c r="K472" s="97"/>
      <c r="L472" s="97"/>
      <c r="M472" s="47">
        <f>SUM(N472:O472)</f>
        <v>0</v>
      </c>
      <c r="N472" s="97"/>
      <c r="O472" s="97"/>
    </row>
    <row r="473" spans="1:15" ht="63">
      <c r="A473" s="98" t="s">
        <v>579</v>
      </c>
      <c r="B473" s="103">
        <v>872</v>
      </c>
      <c r="C473" s="57" t="s">
        <v>1010</v>
      </c>
      <c r="D473" s="57" t="s">
        <v>527</v>
      </c>
      <c r="E473" s="58" t="s">
        <v>577</v>
      </c>
      <c r="F473" s="56"/>
      <c r="G473" s="47">
        <f>SUM(G474:G475)</f>
        <v>11.5</v>
      </c>
      <c r="H473" s="47">
        <f aca="true" t="shared" si="225" ref="H473:O473">SUM(H474:H475)</f>
        <v>0</v>
      </c>
      <c r="I473" s="47">
        <f t="shared" si="225"/>
        <v>11.5</v>
      </c>
      <c r="J473" s="47">
        <f t="shared" si="225"/>
        <v>0</v>
      </c>
      <c r="K473" s="47">
        <f t="shared" si="225"/>
        <v>0</v>
      </c>
      <c r="L473" s="47">
        <f t="shared" si="225"/>
        <v>0</v>
      </c>
      <c r="M473" s="47">
        <f t="shared" si="225"/>
        <v>0</v>
      </c>
      <c r="N473" s="47">
        <f t="shared" si="225"/>
        <v>0</v>
      </c>
      <c r="O473" s="47">
        <f t="shared" si="225"/>
        <v>0</v>
      </c>
    </row>
    <row r="474" spans="1:15" ht="63">
      <c r="A474" s="98" t="s">
        <v>575</v>
      </c>
      <c r="B474" s="103">
        <v>872</v>
      </c>
      <c r="C474" s="57" t="s">
        <v>1010</v>
      </c>
      <c r="D474" s="57" t="s">
        <v>527</v>
      </c>
      <c r="E474" s="51" t="s">
        <v>578</v>
      </c>
      <c r="F474" s="56" t="s">
        <v>495</v>
      </c>
      <c r="G474" s="47">
        <f>SUM(H474:I474)</f>
        <v>8.5</v>
      </c>
      <c r="H474" s="97"/>
      <c r="I474" s="97">
        <v>8.5</v>
      </c>
      <c r="J474" s="47">
        <f>SUM(K474:L474)</f>
        <v>0</v>
      </c>
      <c r="K474" s="97"/>
      <c r="L474" s="97"/>
      <c r="M474" s="47">
        <f>SUM(N474:O474)</f>
        <v>0</v>
      </c>
      <c r="N474" s="97"/>
      <c r="O474" s="97"/>
    </row>
    <row r="475" spans="1:15" ht="63">
      <c r="A475" s="98" t="s">
        <v>159</v>
      </c>
      <c r="B475" s="103">
        <v>872</v>
      </c>
      <c r="C475" s="57" t="s">
        <v>1010</v>
      </c>
      <c r="D475" s="57" t="s">
        <v>527</v>
      </c>
      <c r="E475" s="51" t="s">
        <v>578</v>
      </c>
      <c r="F475" s="56" t="s">
        <v>787</v>
      </c>
      <c r="G475" s="47">
        <f>SUM(H475:I475)</f>
        <v>3</v>
      </c>
      <c r="H475" s="97"/>
      <c r="I475" s="97">
        <v>3</v>
      </c>
      <c r="J475" s="47">
        <f>SUM(K475:L475)</f>
        <v>0</v>
      </c>
      <c r="K475" s="97"/>
      <c r="L475" s="97"/>
      <c r="M475" s="47">
        <f>SUM(N475:O475)</f>
        <v>0</v>
      </c>
      <c r="N475" s="97"/>
      <c r="O475" s="97"/>
    </row>
    <row r="476" spans="1:15" ht="141.75">
      <c r="A476" s="55" t="s">
        <v>417</v>
      </c>
      <c r="B476" s="103">
        <v>872</v>
      </c>
      <c r="C476" s="57" t="s">
        <v>1010</v>
      </c>
      <c r="D476" s="57" t="s">
        <v>527</v>
      </c>
      <c r="E476" s="58" t="s">
        <v>687</v>
      </c>
      <c r="F476" s="56"/>
      <c r="G476" s="47">
        <f>SUM(G477,G482,G484)</f>
        <v>65790.9</v>
      </c>
      <c r="H476" s="47">
        <f aca="true" t="shared" si="226" ref="H476:O476">SUM(H477,H482,H484)</f>
        <v>2000</v>
      </c>
      <c r="I476" s="47">
        <f t="shared" si="226"/>
        <v>63790.9</v>
      </c>
      <c r="J476" s="47">
        <f t="shared" si="226"/>
        <v>54845</v>
      </c>
      <c r="K476" s="47">
        <f t="shared" si="226"/>
        <v>0</v>
      </c>
      <c r="L476" s="47">
        <f t="shared" si="226"/>
        <v>54845</v>
      </c>
      <c r="M476" s="47">
        <f t="shared" si="226"/>
        <v>55654</v>
      </c>
      <c r="N476" s="47">
        <f t="shared" si="226"/>
        <v>0</v>
      </c>
      <c r="O476" s="47">
        <f t="shared" si="226"/>
        <v>55654</v>
      </c>
    </row>
    <row r="477" spans="1:15" ht="110.25">
      <c r="A477" s="55" t="s">
        <v>655</v>
      </c>
      <c r="B477" s="103">
        <v>872</v>
      </c>
      <c r="C477" s="57" t="s">
        <v>1010</v>
      </c>
      <c r="D477" s="57" t="s">
        <v>527</v>
      </c>
      <c r="E477" s="58" t="s">
        <v>688</v>
      </c>
      <c r="F477" s="56"/>
      <c r="G477" s="47">
        <f>SUM(G478:G481)</f>
        <v>56837.5</v>
      </c>
      <c r="H477" s="47">
        <f aca="true" t="shared" si="227" ref="H477:O477">SUM(H478:H481)</f>
        <v>2000</v>
      </c>
      <c r="I477" s="47">
        <f t="shared" si="227"/>
        <v>54837.5</v>
      </c>
      <c r="J477" s="47">
        <f t="shared" si="227"/>
        <v>54845</v>
      </c>
      <c r="K477" s="47">
        <f t="shared" si="227"/>
        <v>0</v>
      </c>
      <c r="L477" s="47">
        <f t="shared" si="227"/>
        <v>54845</v>
      </c>
      <c r="M477" s="47">
        <f t="shared" si="227"/>
        <v>55654</v>
      </c>
      <c r="N477" s="47">
        <f t="shared" si="227"/>
        <v>0</v>
      </c>
      <c r="O477" s="47">
        <f t="shared" si="227"/>
        <v>55654</v>
      </c>
    </row>
    <row r="478" spans="1:15" ht="99" customHeight="1">
      <c r="A478" s="55" t="s">
        <v>958</v>
      </c>
      <c r="B478" s="103">
        <v>872</v>
      </c>
      <c r="C478" s="57" t="s">
        <v>1010</v>
      </c>
      <c r="D478" s="57" t="s">
        <v>527</v>
      </c>
      <c r="E478" s="51" t="s">
        <v>956</v>
      </c>
      <c r="F478" s="56" t="s">
        <v>495</v>
      </c>
      <c r="G478" s="47">
        <f>SUM(H478:I478)</f>
        <v>451.3</v>
      </c>
      <c r="H478" s="47">
        <v>425</v>
      </c>
      <c r="I478" s="47">
        <v>26.3</v>
      </c>
      <c r="J478" s="47">
        <f>SUM(K478:L478)</f>
        <v>0</v>
      </c>
      <c r="K478" s="47"/>
      <c r="L478" s="47"/>
      <c r="M478" s="47">
        <f>SUM(N478:O478)</f>
        <v>0</v>
      </c>
      <c r="N478" s="47"/>
      <c r="O478" s="47"/>
    </row>
    <row r="479" spans="1:15" ht="82.5" customHeight="1">
      <c r="A479" s="55" t="s">
        <v>375</v>
      </c>
      <c r="B479" s="103">
        <v>872</v>
      </c>
      <c r="C479" s="57" t="s">
        <v>1010</v>
      </c>
      <c r="D479" s="57" t="s">
        <v>527</v>
      </c>
      <c r="E479" s="51" t="s">
        <v>956</v>
      </c>
      <c r="F479" s="56" t="s">
        <v>787</v>
      </c>
      <c r="G479" s="47">
        <f>SUM(H479:I479)</f>
        <v>75</v>
      </c>
      <c r="H479" s="47">
        <v>75</v>
      </c>
      <c r="I479" s="47"/>
      <c r="J479" s="47">
        <f>SUM(K479:L479)</f>
        <v>0</v>
      </c>
      <c r="K479" s="47"/>
      <c r="L479" s="47"/>
      <c r="M479" s="47">
        <f>SUM(N479:O479)</f>
        <v>0</v>
      </c>
      <c r="N479" s="47"/>
      <c r="O479" s="47"/>
    </row>
    <row r="480" spans="1:15" ht="126">
      <c r="A480" s="55" t="s">
        <v>957</v>
      </c>
      <c r="B480" s="103">
        <v>872</v>
      </c>
      <c r="C480" s="57" t="s">
        <v>1010</v>
      </c>
      <c r="D480" s="57" t="s">
        <v>527</v>
      </c>
      <c r="E480" s="51" t="s">
        <v>956</v>
      </c>
      <c r="F480" s="56" t="s">
        <v>784</v>
      </c>
      <c r="G480" s="47">
        <f>SUM(H480:I480)</f>
        <v>1578.9</v>
      </c>
      <c r="H480" s="47">
        <v>1500</v>
      </c>
      <c r="I480" s="47">
        <v>78.9</v>
      </c>
      <c r="J480" s="47">
        <f>SUM(K480:L480)</f>
        <v>0</v>
      </c>
      <c r="K480" s="47"/>
      <c r="L480" s="47"/>
      <c r="M480" s="47">
        <f>SUM(N480:O480)</f>
        <v>0</v>
      </c>
      <c r="N480" s="47"/>
      <c r="O480" s="47"/>
    </row>
    <row r="481" spans="1:15" ht="173.25">
      <c r="A481" s="98" t="s">
        <v>630</v>
      </c>
      <c r="B481" s="103">
        <v>872</v>
      </c>
      <c r="C481" s="57" t="s">
        <v>1010</v>
      </c>
      <c r="D481" s="57" t="s">
        <v>527</v>
      </c>
      <c r="E481" s="51" t="s">
        <v>916</v>
      </c>
      <c r="F481" s="56" t="s">
        <v>784</v>
      </c>
      <c r="G481" s="59">
        <f>SUM(H481:I481)</f>
        <v>54732.3</v>
      </c>
      <c r="H481" s="97"/>
      <c r="I481" s="97">
        <v>54732.3</v>
      </c>
      <c r="J481" s="59">
        <f>SUM(K481:L481)</f>
        <v>54845</v>
      </c>
      <c r="K481" s="97"/>
      <c r="L481" s="97">
        <v>54845</v>
      </c>
      <c r="M481" s="59">
        <f>SUM(N481:O481)</f>
        <v>55654</v>
      </c>
      <c r="N481" s="97"/>
      <c r="O481" s="97">
        <v>55654</v>
      </c>
    </row>
    <row r="482" spans="1:15" ht="63">
      <c r="A482" s="98" t="s">
        <v>583</v>
      </c>
      <c r="B482" s="103">
        <v>872</v>
      </c>
      <c r="C482" s="57" t="s">
        <v>1010</v>
      </c>
      <c r="D482" s="57" t="s">
        <v>527</v>
      </c>
      <c r="E482" s="58" t="s">
        <v>580</v>
      </c>
      <c r="F482" s="56"/>
      <c r="G482" s="59">
        <f>G483</f>
        <v>1453.4</v>
      </c>
      <c r="H482" s="59">
        <f aca="true" t="shared" si="228" ref="H482:O484">H483</f>
        <v>0</v>
      </c>
      <c r="I482" s="59">
        <f t="shared" si="228"/>
        <v>1453.4</v>
      </c>
      <c r="J482" s="59">
        <f t="shared" si="228"/>
        <v>0</v>
      </c>
      <c r="K482" s="59">
        <f t="shared" si="228"/>
        <v>0</v>
      </c>
      <c r="L482" s="59">
        <f t="shared" si="228"/>
        <v>0</v>
      </c>
      <c r="M482" s="59">
        <f t="shared" si="228"/>
        <v>0</v>
      </c>
      <c r="N482" s="59">
        <f t="shared" si="228"/>
        <v>0</v>
      </c>
      <c r="O482" s="59">
        <f t="shared" si="228"/>
        <v>0</v>
      </c>
    </row>
    <row r="483" spans="1:15" ht="94.5">
      <c r="A483" s="98" t="s">
        <v>582</v>
      </c>
      <c r="B483" s="103">
        <v>872</v>
      </c>
      <c r="C483" s="57" t="s">
        <v>1010</v>
      </c>
      <c r="D483" s="57" t="s">
        <v>527</v>
      </c>
      <c r="E483" s="51" t="s">
        <v>581</v>
      </c>
      <c r="F483" s="56" t="s">
        <v>784</v>
      </c>
      <c r="G483" s="59">
        <f>SUM(H483:I483)</f>
        <v>1453.4</v>
      </c>
      <c r="H483" s="97"/>
      <c r="I483" s="97">
        <v>1453.4</v>
      </c>
      <c r="J483" s="59">
        <f>SUM(K483:L483)</f>
        <v>0</v>
      </c>
      <c r="K483" s="97"/>
      <c r="L483" s="97"/>
      <c r="M483" s="59">
        <f>SUM(N483:O483)</f>
        <v>0</v>
      </c>
      <c r="N483" s="97"/>
      <c r="O483" s="97"/>
    </row>
    <row r="484" spans="1:15" ht="47.25">
      <c r="A484" s="98" t="s">
        <v>811</v>
      </c>
      <c r="B484" s="103">
        <v>872</v>
      </c>
      <c r="C484" s="57" t="s">
        <v>1010</v>
      </c>
      <c r="D484" s="57" t="s">
        <v>527</v>
      </c>
      <c r="E484" s="58" t="s">
        <v>522</v>
      </c>
      <c r="F484" s="56"/>
      <c r="G484" s="59">
        <f>G485</f>
        <v>7500</v>
      </c>
      <c r="H484" s="59">
        <f t="shared" si="228"/>
        <v>0</v>
      </c>
      <c r="I484" s="59">
        <f t="shared" si="228"/>
        <v>7500</v>
      </c>
      <c r="J484" s="59">
        <f t="shared" si="228"/>
        <v>0</v>
      </c>
      <c r="K484" s="59">
        <f t="shared" si="228"/>
        <v>0</v>
      </c>
      <c r="L484" s="59">
        <f t="shared" si="228"/>
        <v>0</v>
      </c>
      <c r="M484" s="59">
        <f t="shared" si="228"/>
        <v>0</v>
      </c>
      <c r="N484" s="59">
        <f t="shared" si="228"/>
        <v>0</v>
      </c>
      <c r="O484" s="59">
        <f t="shared" si="228"/>
        <v>0</v>
      </c>
    </row>
    <row r="485" spans="1:15" ht="141.75">
      <c r="A485" s="98" t="s">
        <v>812</v>
      </c>
      <c r="B485" s="103">
        <v>872</v>
      </c>
      <c r="C485" s="57" t="s">
        <v>1010</v>
      </c>
      <c r="D485" s="57" t="s">
        <v>527</v>
      </c>
      <c r="E485" s="51" t="s">
        <v>813</v>
      </c>
      <c r="F485" s="56" t="s">
        <v>784</v>
      </c>
      <c r="G485" s="59">
        <f>SUM(H485:I485)</f>
        <v>7500</v>
      </c>
      <c r="H485" s="97"/>
      <c r="I485" s="97">
        <v>7500</v>
      </c>
      <c r="J485" s="59">
        <f>SUM(K485:L485)</f>
        <v>0</v>
      </c>
      <c r="K485" s="97"/>
      <c r="L485" s="97"/>
      <c r="M485" s="59">
        <f>SUM(N485:O485)</f>
        <v>0</v>
      </c>
      <c r="N485" s="97"/>
      <c r="O485" s="97"/>
    </row>
    <row r="486" spans="1:15" ht="47.25">
      <c r="A486" s="48" t="s">
        <v>288</v>
      </c>
      <c r="B486" s="49" t="s">
        <v>285</v>
      </c>
      <c r="C486" s="50" t="s">
        <v>1010</v>
      </c>
      <c r="D486" s="50" t="s">
        <v>528</v>
      </c>
      <c r="E486" s="51"/>
      <c r="F486" s="51"/>
      <c r="G486" s="88">
        <f aca="true" t="shared" si="229" ref="G486:O487">G487</f>
        <v>12360.7</v>
      </c>
      <c r="H486" s="88">
        <f t="shared" si="229"/>
        <v>0</v>
      </c>
      <c r="I486" s="88">
        <f t="shared" si="229"/>
        <v>12360.7</v>
      </c>
      <c r="J486" s="88">
        <f t="shared" si="229"/>
        <v>8846</v>
      </c>
      <c r="K486" s="88">
        <f t="shared" si="229"/>
        <v>0</v>
      </c>
      <c r="L486" s="88">
        <f t="shared" si="229"/>
        <v>8846</v>
      </c>
      <c r="M486" s="88">
        <f t="shared" si="229"/>
        <v>9106</v>
      </c>
      <c r="N486" s="88">
        <f t="shared" si="229"/>
        <v>0</v>
      </c>
      <c r="O486" s="88">
        <f t="shared" si="229"/>
        <v>9106</v>
      </c>
    </row>
    <row r="487" spans="1:15" ht="94.5">
      <c r="A487" s="55" t="s">
        <v>419</v>
      </c>
      <c r="B487" s="56" t="s">
        <v>285</v>
      </c>
      <c r="C487" s="57" t="s">
        <v>1010</v>
      </c>
      <c r="D487" s="57" t="s">
        <v>528</v>
      </c>
      <c r="E487" s="58" t="s">
        <v>632</v>
      </c>
      <c r="F487" s="51"/>
      <c r="G487" s="47">
        <f t="shared" si="229"/>
        <v>12360.7</v>
      </c>
      <c r="H487" s="47">
        <f t="shared" si="229"/>
        <v>0</v>
      </c>
      <c r="I487" s="47">
        <f t="shared" si="229"/>
        <v>12360.7</v>
      </c>
      <c r="J487" s="47">
        <f t="shared" si="229"/>
        <v>8846</v>
      </c>
      <c r="K487" s="47">
        <f t="shared" si="229"/>
        <v>0</v>
      </c>
      <c r="L487" s="47">
        <f t="shared" si="229"/>
        <v>8846</v>
      </c>
      <c r="M487" s="47">
        <f t="shared" si="229"/>
        <v>9106</v>
      </c>
      <c r="N487" s="47">
        <f t="shared" si="229"/>
        <v>0</v>
      </c>
      <c r="O487" s="47">
        <f t="shared" si="229"/>
        <v>9106</v>
      </c>
    </row>
    <row r="488" spans="1:15" ht="173.25">
      <c r="A488" s="55" t="s">
        <v>229</v>
      </c>
      <c r="B488" s="56" t="s">
        <v>285</v>
      </c>
      <c r="C488" s="57" t="s">
        <v>1010</v>
      </c>
      <c r="D488" s="57" t="s">
        <v>528</v>
      </c>
      <c r="E488" s="58" t="s">
        <v>650</v>
      </c>
      <c r="F488" s="51"/>
      <c r="G488" s="47">
        <f aca="true" t="shared" si="230" ref="G488:O488">SUM(G489,G491)</f>
        <v>12360.7</v>
      </c>
      <c r="H488" s="47">
        <f t="shared" si="230"/>
        <v>0</v>
      </c>
      <c r="I488" s="47">
        <f t="shared" si="230"/>
        <v>12360.7</v>
      </c>
      <c r="J488" s="47">
        <f t="shared" si="230"/>
        <v>8846</v>
      </c>
      <c r="K488" s="47">
        <f t="shared" si="230"/>
        <v>0</v>
      </c>
      <c r="L488" s="47">
        <f t="shared" si="230"/>
        <v>8846</v>
      </c>
      <c r="M488" s="47">
        <f t="shared" si="230"/>
        <v>9106</v>
      </c>
      <c r="N488" s="47">
        <f t="shared" si="230"/>
        <v>0</v>
      </c>
      <c r="O488" s="47">
        <f t="shared" si="230"/>
        <v>9106</v>
      </c>
    </row>
    <row r="489" spans="1:15" ht="47.25">
      <c r="A489" s="55" t="s">
        <v>768</v>
      </c>
      <c r="B489" s="56" t="s">
        <v>285</v>
      </c>
      <c r="C489" s="57" t="s">
        <v>1010</v>
      </c>
      <c r="D489" s="57" t="s">
        <v>528</v>
      </c>
      <c r="E489" s="58" t="s">
        <v>500</v>
      </c>
      <c r="F489" s="51"/>
      <c r="G489" s="47">
        <f aca="true" t="shared" si="231" ref="G489:O489">G490</f>
        <v>1605</v>
      </c>
      <c r="H489" s="47">
        <f t="shared" si="231"/>
        <v>0</v>
      </c>
      <c r="I489" s="47">
        <f t="shared" si="231"/>
        <v>1605</v>
      </c>
      <c r="J489" s="47">
        <f t="shared" si="231"/>
        <v>2190</v>
      </c>
      <c r="K489" s="47">
        <f t="shared" si="231"/>
        <v>0</v>
      </c>
      <c r="L489" s="47">
        <f t="shared" si="231"/>
        <v>2190</v>
      </c>
      <c r="M489" s="47">
        <f t="shared" si="231"/>
        <v>2278</v>
      </c>
      <c r="N489" s="47">
        <f t="shared" si="231"/>
        <v>0</v>
      </c>
      <c r="O489" s="47">
        <f t="shared" si="231"/>
        <v>2278</v>
      </c>
    </row>
    <row r="490" spans="1:15" ht="220.5">
      <c r="A490" s="98" t="s">
        <v>2</v>
      </c>
      <c r="B490" s="56" t="s">
        <v>285</v>
      </c>
      <c r="C490" s="57" t="s">
        <v>1010</v>
      </c>
      <c r="D490" s="57" t="s">
        <v>528</v>
      </c>
      <c r="E490" s="51" t="s">
        <v>918</v>
      </c>
      <c r="F490" s="51" t="s">
        <v>493</v>
      </c>
      <c r="G490" s="47">
        <f>SUM(H490:I490)</f>
        <v>1605</v>
      </c>
      <c r="H490" s="97"/>
      <c r="I490" s="97">
        <v>1605</v>
      </c>
      <c r="J490" s="47">
        <f>SUM(K490:L490)</f>
        <v>2190</v>
      </c>
      <c r="K490" s="97"/>
      <c r="L490" s="97">
        <v>2190</v>
      </c>
      <c r="M490" s="47">
        <f>SUM(N490:O490)</f>
        <v>2278</v>
      </c>
      <c r="N490" s="97"/>
      <c r="O490" s="97">
        <v>2278</v>
      </c>
    </row>
    <row r="491" spans="1:15" ht="110.25">
      <c r="A491" s="55" t="s">
        <v>655</v>
      </c>
      <c r="B491" s="56" t="s">
        <v>285</v>
      </c>
      <c r="C491" s="57" t="s">
        <v>1010</v>
      </c>
      <c r="D491" s="57" t="s">
        <v>528</v>
      </c>
      <c r="E491" s="58" t="s">
        <v>501</v>
      </c>
      <c r="F491" s="51"/>
      <c r="G491" s="47">
        <f aca="true" t="shared" si="232" ref="G491:O491">SUM(G492:G494)</f>
        <v>10755.7</v>
      </c>
      <c r="H491" s="47">
        <f t="shared" si="232"/>
        <v>0</v>
      </c>
      <c r="I491" s="47">
        <f t="shared" si="232"/>
        <v>10755.7</v>
      </c>
      <c r="J491" s="47">
        <f t="shared" si="232"/>
        <v>6656</v>
      </c>
      <c r="K491" s="47">
        <f t="shared" si="232"/>
        <v>0</v>
      </c>
      <c r="L491" s="47">
        <f t="shared" si="232"/>
        <v>6656</v>
      </c>
      <c r="M491" s="47">
        <f t="shared" si="232"/>
        <v>6828</v>
      </c>
      <c r="N491" s="47">
        <f t="shared" si="232"/>
        <v>0</v>
      </c>
      <c r="O491" s="47">
        <f t="shared" si="232"/>
        <v>6828</v>
      </c>
    </row>
    <row r="492" spans="1:15" ht="267.75">
      <c r="A492" s="96" t="s">
        <v>802</v>
      </c>
      <c r="B492" s="56" t="s">
        <v>285</v>
      </c>
      <c r="C492" s="57" t="s">
        <v>1010</v>
      </c>
      <c r="D492" s="57" t="s">
        <v>528</v>
      </c>
      <c r="E492" s="51" t="s">
        <v>919</v>
      </c>
      <c r="F492" s="51">
        <v>100</v>
      </c>
      <c r="G492" s="47">
        <f>SUM(H492:I492)</f>
        <v>5003</v>
      </c>
      <c r="H492" s="97"/>
      <c r="I492" s="97">
        <v>5003</v>
      </c>
      <c r="J492" s="47">
        <f>SUM(K492:L492)</f>
        <v>6204</v>
      </c>
      <c r="K492" s="97"/>
      <c r="L492" s="97">
        <f>17538-11334</f>
        <v>6204</v>
      </c>
      <c r="M492" s="47">
        <f>SUM(N492:O492)</f>
        <v>6376</v>
      </c>
      <c r="N492" s="97"/>
      <c r="O492" s="97">
        <f>18163-11787</f>
        <v>6376</v>
      </c>
    </row>
    <row r="493" spans="1:15" ht="141.75">
      <c r="A493" s="98" t="s">
        <v>803</v>
      </c>
      <c r="B493" s="56" t="s">
        <v>285</v>
      </c>
      <c r="C493" s="57" t="s">
        <v>1010</v>
      </c>
      <c r="D493" s="57" t="s">
        <v>528</v>
      </c>
      <c r="E493" s="51" t="s">
        <v>919</v>
      </c>
      <c r="F493" s="51" t="s">
        <v>495</v>
      </c>
      <c r="G493" s="47">
        <f>SUM(H493:I493)</f>
        <v>5730.7</v>
      </c>
      <c r="H493" s="97"/>
      <c r="I493" s="97">
        <v>5730.7</v>
      </c>
      <c r="J493" s="47">
        <f>SUM(K493:L493)</f>
        <v>430</v>
      </c>
      <c r="K493" s="97"/>
      <c r="L493" s="97">
        <v>430</v>
      </c>
      <c r="M493" s="47">
        <f>SUM(N493:O493)</f>
        <v>430</v>
      </c>
      <c r="N493" s="97"/>
      <c r="O493" s="97">
        <v>430</v>
      </c>
    </row>
    <row r="494" spans="1:15" ht="110.25">
      <c r="A494" s="98" t="s">
        <v>804</v>
      </c>
      <c r="B494" s="56" t="s">
        <v>285</v>
      </c>
      <c r="C494" s="57" t="s">
        <v>1010</v>
      </c>
      <c r="D494" s="57" t="s">
        <v>528</v>
      </c>
      <c r="E494" s="51" t="s">
        <v>919</v>
      </c>
      <c r="F494" s="51" t="s">
        <v>776</v>
      </c>
      <c r="G494" s="47">
        <f>SUM(H494:I494)</f>
        <v>22</v>
      </c>
      <c r="H494" s="97"/>
      <c r="I494" s="97">
        <v>22</v>
      </c>
      <c r="J494" s="47">
        <f>SUM(K494:L494)</f>
        <v>22</v>
      </c>
      <c r="K494" s="97"/>
      <c r="L494" s="97">
        <v>22</v>
      </c>
      <c r="M494" s="47">
        <f>SUM(N494:O494)</f>
        <v>22</v>
      </c>
      <c r="N494" s="97"/>
      <c r="O494" s="97">
        <v>22</v>
      </c>
    </row>
    <row r="495" spans="1:15" s="99" customFormat="1" ht="15.75">
      <c r="A495" s="48" t="s">
        <v>785</v>
      </c>
      <c r="B495" s="49" t="s">
        <v>285</v>
      </c>
      <c r="C495" s="89" t="s">
        <v>789</v>
      </c>
      <c r="D495" s="50"/>
      <c r="E495" s="89"/>
      <c r="F495" s="51"/>
      <c r="G495" s="88">
        <f>SUM(G496,)</f>
        <v>720</v>
      </c>
      <c r="H495" s="88">
        <f aca="true" t="shared" si="233" ref="H495:O495">SUM(H496,)</f>
        <v>370</v>
      </c>
      <c r="I495" s="88">
        <f t="shared" si="233"/>
        <v>350</v>
      </c>
      <c r="J495" s="88">
        <f t="shared" si="233"/>
        <v>446</v>
      </c>
      <c r="K495" s="88">
        <f t="shared" si="233"/>
        <v>446</v>
      </c>
      <c r="L495" s="88">
        <f t="shared" si="233"/>
        <v>0</v>
      </c>
      <c r="M495" s="88">
        <f t="shared" si="233"/>
        <v>464</v>
      </c>
      <c r="N495" s="88">
        <f t="shared" si="233"/>
        <v>464</v>
      </c>
      <c r="O495" s="88">
        <f t="shared" si="233"/>
        <v>0</v>
      </c>
    </row>
    <row r="496" spans="1:15" s="99" customFormat="1" ht="31.5">
      <c r="A496" s="48" t="s">
        <v>786</v>
      </c>
      <c r="B496" s="49" t="s">
        <v>285</v>
      </c>
      <c r="C496" s="89" t="s">
        <v>789</v>
      </c>
      <c r="D496" s="89" t="s">
        <v>1008</v>
      </c>
      <c r="E496" s="89"/>
      <c r="F496" s="51"/>
      <c r="G496" s="88">
        <f>SUM(G497,G501)</f>
        <v>720</v>
      </c>
      <c r="H496" s="88">
        <f aca="true" t="shared" si="234" ref="H496:O496">SUM(H497,H501)</f>
        <v>370</v>
      </c>
      <c r="I496" s="88">
        <f t="shared" si="234"/>
        <v>350</v>
      </c>
      <c r="J496" s="88">
        <f t="shared" si="234"/>
        <v>446</v>
      </c>
      <c r="K496" s="88">
        <f t="shared" si="234"/>
        <v>446</v>
      </c>
      <c r="L496" s="88">
        <f t="shared" si="234"/>
        <v>0</v>
      </c>
      <c r="M496" s="88">
        <f t="shared" si="234"/>
        <v>464</v>
      </c>
      <c r="N496" s="88">
        <f t="shared" si="234"/>
        <v>464</v>
      </c>
      <c r="O496" s="88">
        <f t="shared" si="234"/>
        <v>0</v>
      </c>
    </row>
    <row r="497" spans="1:15" ht="100.5" customHeight="1">
      <c r="A497" s="98" t="s">
        <v>207</v>
      </c>
      <c r="B497" s="56" t="s">
        <v>285</v>
      </c>
      <c r="C497" s="51" t="s">
        <v>789</v>
      </c>
      <c r="D497" s="51" t="s">
        <v>1008</v>
      </c>
      <c r="E497" s="58" t="s">
        <v>897</v>
      </c>
      <c r="F497" s="89"/>
      <c r="G497" s="47">
        <f>G498</f>
        <v>370</v>
      </c>
      <c r="H497" s="47">
        <f aca="true" t="shared" si="235" ref="H497:O499">H498</f>
        <v>370</v>
      </c>
      <c r="I497" s="47">
        <f t="shared" si="235"/>
        <v>0</v>
      </c>
      <c r="J497" s="47">
        <f t="shared" si="235"/>
        <v>446</v>
      </c>
      <c r="K497" s="47">
        <f t="shared" si="235"/>
        <v>446</v>
      </c>
      <c r="L497" s="47">
        <f t="shared" si="235"/>
        <v>0</v>
      </c>
      <c r="M497" s="47">
        <f t="shared" si="235"/>
        <v>464</v>
      </c>
      <c r="N497" s="47">
        <f t="shared" si="235"/>
        <v>464</v>
      </c>
      <c r="O497" s="47">
        <f t="shared" si="235"/>
        <v>0</v>
      </c>
    </row>
    <row r="498" spans="1:15" ht="175.5" customHeight="1">
      <c r="A498" s="98" t="s">
        <v>225</v>
      </c>
      <c r="B498" s="56" t="s">
        <v>285</v>
      </c>
      <c r="C498" s="51" t="s">
        <v>789</v>
      </c>
      <c r="D498" s="51" t="s">
        <v>1008</v>
      </c>
      <c r="E498" s="58" t="s">
        <v>710</v>
      </c>
      <c r="F498" s="89"/>
      <c r="G498" s="47">
        <f>G499</f>
        <v>370</v>
      </c>
      <c r="H498" s="47">
        <f t="shared" si="235"/>
        <v>370</v>
      </c>
      <c r="I498" s="47">
        <f t="shared" si="235"/>
        <v>0</v>
      </c>
      <c r="J498" s="47">
        <f t="shared" si="235"/>
        <v>446</v>
      </c>
      <c r="K498" s="47">
        <f t="shared" si="235"/>
        <v>446</v>
      </c>
      <c r="L498" s="47">
        <f t="shared" si="235"/>
        <v>0</v>
      </c>
      <c r="M498" s="47">
        <f t="shared" si="235"/>
        <v>464</v>
      </c>
      <c r="N498" s="47">
        <f t="shared" si="235"/>
        <v>464</v>
      </c>
      <c r="O498" s="47">
        <f t="shared" si="235"/>
        <v>0</v>
      </c>
    </row>
    <row r="499" spans="1:15" ht="63">
      <c r="A499" s="98" t="s">
        <v>765</v>
      </c>
      <c r="B499" s="56" t="s">
        <v>285</v>
      </c>
      <c r="C499" s="51" t="s">
        <v>789</v>
      </c>
      <c r="D499" s="51" t="s">
        <v>1008</v>
      </c>
      <c r="E499" s="58" t="s">
        <v>711</v>
      </c>
      <c r="F499" s="51"/>
      <c r="G499" s="47">
        <f>G500</f>
        <v>370</v>
      </c>
      <c r="H499" s="47">
        <f t="shared" si="235"/>
        <v>370</v>
      </c>
      <c r="I499" s="47">
        <f t="shared" si="235"/>
        <v>0</v>
      </c>
      <c r="J499" s="47">
        <f t="shared" si="235"/>
        <v>446</v>
      </c>
      <c r="K499" s="47">
        <f t="shared" si="235"/>
        <v>446</v>
      </c>
      <c r="L499" s="47">
        <f t="shared" si="235"/>
        <v>0</v>
      </c>
      <c r="M499" s="47">
        <f t="shared" si="235"/>
        <v>464</v>
      </c>
      <c r="N499" s="47">
        <f t="shared" si="235"/>
        <v>464</v>
      </c>
      <c r="O499" s="47">
        <f t="shared" si="235"/>
        <v>0</v>
      </c>
    </row>
    <row r="500" spans="1:15" ht="315">
      <c r="A500" s="96" t="s">
        <v>539</v>
      </c>
      <c r="B500" s="56" t="s">
        <v>285</v>
      </c>
      <c r="C500" s="51" t="s">
        <v>789</v>
      </c>
      <c r="D500" s="51" t="s">
        <v>1008</v>
      </c>
      <c r="E500" s="51" t="s">
        <v>910</v>
      </c>
      <c r="F500" s="51" t="s">
        <v>784</v>
      </c>
      <c r="G500" s="47">
        <f>SUM(H500:I500)</f>
        <v>370</v>
      </c>
      <c r="H500" s="97">
        <f>429-59</f>
        <v>370</v>
      </c>
      <c r="I500" s="97"/>
      <c r="J500" s="47">
        <f>SUM(K500:L500)</f>
        <v>446</v>
      </c>
      <c r="K500" s="97">
        <v>446</v>
      </c>
      <c r="L500" s="97"/>
      <c r="M500" s="47">
        <f>SUM(N500:O500)</f>
        <v>464</v>
      </c>
      <c r="N500" s="97">
        <v>464</v>
      </c>
      <c r="O500" s="97"/>
    </row>
    <row r="501" spans="1:15" ht="94.5">
      <c r="A501" s="96" t="s">
        <v>419</v>
      </c>
      <c r="B501" s="56" t="s">
        <v>285</v>
      </c>
      <c r="C501" s="51" t="s">
        <v>789</v>
      </c>
      <c r="D501" s="51" t="s">
        <v>1008</v>
      </c>
      <c r="E501" s="58" t="s">
        <v>662</v>
      </c>
      <c r="F501" s="51"/>
      <c r="G501" s="47">
        <f aca="true" t="shared" si="236" ref="G501:O502">G502</f>
        <v>350</v>
      </c>
      <c r="H501" s="47">
        <f t="shared" si="236"/>
        <v>0</v>
      </c>
      <c r="I501" s="47">
        <f t="shared" si="236"/>
        <v>350</v>
      </c>
      <c r="J501" s="47">
        <f t="shared" si="236"/>
        <v>0</v>
      </c>
      <c r="K501" s="47">
        <f t="shared" si="236"/>
        <v>0</v>
      </c>
      <c r="L501" s="47">
        <f t="shared" si="236"/>
        <v>0</v>
      </c>
      <c r="M501" s="47">
        <f t="shared" si="236"/>
        <v>0</v>
      </c>
      <c r="N501" s="47">
        <f t="shared" si="236"/>
        <v>0</v>
      </c>
      <c r="O501" s="47">
        <f t="shared" si="236"/>
        <v>0</v>
      </c>
    </row>
    <row r="502" spans="1:15" ht="173.25">
      <c r="A502" s="96" t="s">
        <v>229</v>
      </c>
      <c r="B502" s="56" t="s">
        <v>285</v>
      </c>
      <c r="C502" s="51" t="s">
        <v>789</v>
      </c>
      <c r="D502" s="51" t="s">
        <v>1008</v>
      </c>
      <c r="E502" s="58" t="s">
        <v>663</v>
      </c>
      <c r="F502" s="51"/>
      <c r="G502" s="47">
        <f t="shared" si="236"/>
        <v>350</v>
      </c>
      <c r="H502" s="47">
        <f t="shared" si="236"/>
        <v>0</v>
      </c>
      <c r="I502" s="47">
        <f t="shared" si="236"/>
        <v>350</v>
      </c>
      <c r="J502" s="47">
        <f t="shared" si="236"/>
        <v>0</v>
      </c>
      <c r="K502" s="47">
        <f t="shared" si="236"/>
        <v>0</v>
      </c>
      <c r="L502" s="47">
        <f t="shared" si="236"/>
        <v>0</v>
      </c>
      <c r="M502" s="47">
        <f t="shared" si="236"/>
        <v>0</v>
      </c>
      <c r="N502" s="47">
        <f t="shared" si="236"/>
        <v>0</v>
      </c>
      <c r="O502" s="47">
        <f t="shared" si="236"/>
        <v>0</v>
      </c>
    </row>
    <row r="503" spans="1:15" ht="110.25">
      <c r="A503" s="96" t="s">
        <v>503</v>
      </c>
      <c r="B503" s="56" t="s">
        <v>285</v>
      </c>
      <c r="C503" s="51" t="s">
        <v>789</v>
      </c>
      <c r="D503" s="51" t="s">
        <v>1008</v>
      </c>
      <c r="E503" s="58" t="s">
        <v>664</v>
      </c>
      <c r="F503" s="51"/>
      <c r="G503" s="47">
        <f aca="true" t="shared" si="237" ref="G503:O503">SUM(G504:G505)</f>
        <v>350</v>
      </c>
      <c r="H503" s="47">
        <f t="shared" si="237"/>
        <v>0</v>
      </c>
      <c r="I503" s="47">
        <f t="shared" si="237"/>
        <v>350</v>
      </c>
      <c r="J503" s="47">
        <f t="shared" si="237"/>
        <v>0</v>
      </c>
      <c r="K503" s="47">
        <f t="shared" si="237"/>
        <v>0</v>
      </c>
      <c r="L503" s="47">
        <f t="shared" si="237"/>
        <v>0</v>
      </c>
      <c r="M503" s="47">
        <f t="shared" si="237"/>
        <v>0</v>
      </c>
      <c r="N503" s="47">
        <f t="shared" si="237"/>
        <v>0</v>
      </c>
      <c r="O503" s="47">
        <f t="shared" si="237"/>
        <v>0</v>
      </c>
    </row>
    <row r="504" spans="1:15" ht="362.25">
      <c r="A504" s="96" t="s">
        <v>540</v>
      </c>
      <c r="B504" s="56" t="s">
        <v>285</v>
      </c>
      <c r="C504" s="51" t="s">
        <v>789</v>
      </c>
      <c r="D504" s="51" t="s">
        <v>1008</v>
      </c>
      <c r="E504" s="51" t="s">
        <v>665</v>
      </c>
      <c r="F504" s="51" t="s">
        <v>493</v>
      </c>
      <c r="G504" s="47">
        <f>SUM(H504:I504)</f>
        <v>110</v>
      </c>
      <c r="H504" s="97"/>
      <c r="I504" s="97">
        <v>110</v>
      </c>
      <c r="J504" s="47">
        <f>SUM(K504:L504)</f>
        <v>0</v>
      </c>
      <c r="K504" s="97"/>
      <c r="L504" s="97"/>
      <c r="M504" s="47">
        <f>SUM(N504:O504)</f>
        <v>0</v>
      </c>
      <c r="N504" s="97"/>
      <c r="O504" s="97"/>
    </row>
    <row r="505" spans="1:15" ht="252">
      <c r="A505" s="96" t="s">
        <v>639</v>
      </c>
      <c r="B505" s="56" t="s">
        <v>285</v>
      </c>
      <c r="C505" s="51" t="s">
        <v>789</v>
      </c>
      <c r="D505" s="51" t="s">
        <v>1008</v>
      </c>
      <c r="E505" s="51" t="s">
        <v>665</v>
      </c>
      <c r="F505" s="51" t="s">
        <v>784</v>
      </c>
      <c r="G505" s="47">
        <f>SUM(H505:I505)</f>
        <v>240</v>
      </c>
      <c r="H505" s="97"/>
      <c r="I505" s="97">
        <v>240</v>
      </c>
      <c r="J505" s="47">
        <f>SUM(K505:L505)</f>
        <v>0</v>
      </c>
      <c r="K505" s="97"/>
      <c r="L505" s="97"/>
      <c r="M505" s="47">
        <f>SUM(N505:O505)</f>
        <v>0</v>
      </c>
      <c r="N505" s="97"/>
      <c r="O505" s="97"/>
    </row>
    <row r="506" spans="1:15" ht="47.25">
      <c r="A506" s="86" t="s">
        <v>289</v>
      </c>
      <c r="B506" s="87">
        <v>873</v>
      </c>
      <c r="C506" s="51"/>
      <c r="D506" s="51"/>
      <c r="E506" s="51"/>
      <c r="F506" s="51"/>
      <c r="G506" s="88">
        <f aca="true" t="shared" si="238" ref="G506:O506">SUM(G507,G513)</f>
        <v>150084.5</v>
      </c>
      <c r="H506" s="88">
        <f t="shared" si="238"/>
        <v>142400</v>
      </c>
      <c r="I506" s="88">
        <f t="shared" si="238"/>
        <v>7684.5</v>
      </c>
      <c r="J506" s="88">
        <f t="shared" si="238"/>
        <v>149768.3</v>
      </c>
      <c r="K506" s="88">
        <f t="shared" si="238"/>
        <v>145459.3</v>
      </c>
      <c r="L506" s="88">
        <f t="shared" si="238"/>
        <v>4309</v>
      </c>
      <c r="M506" s="88">
        <f t="shared" si="238"/>
        <v>151440.09999999998</v>
      </c>
      <c r="N506" s="88">
        <f t="shared" si="238"/>
        <v>151440.09999999998</v>
      </c>
      <c r="O506" s="88">
        <f t="shared" si="238"/>
        <v>0</v>
      </c>
    </row>
    <row r="507" spans="1:15" ht="31.5">
      <c r="A507" s="48" t="s">
        <v>138</v>
      </c>
      <c r="B507" s="49" t="s">
        <v>920</v>
      </c>
      <c r="C507" s="50" t="s">
        <v>532</v>
      </c>
      <c r="D507" s="51"/>
      <c r="E507" s="51"/>
      <c r="F507" s="51"/>
      <c r="G507" s="88">
        <f aca="true" t="shared" si="239" ref="G507:O511">G508</f>
        <v>19.3</v>
      </c>
      <c r="H507" s="88">
        <f t="shared" si="239"/>
        <v>19.3</v>
      </c>
      <c r="I507" s="88">
        <f t="shared" si="239"/>
        <v>0</v>
      </c>
      <c r="J507" s="88">
        <f t="shared" si="239"/>
        <v>19.3</v>
      </c>
      <c r="K507" s="88">
        <f t="shared" si="239"/>
        <v>19.3</v>
      </c>
      <c r="L507" s="88">
        <f t="shared" si="239"/>
        <v>0</v>
      </c>
      <c r="M507" s="88">
        <f t="shared" si="239"/>
        <v>19.3</v>
      </c>
      <c r="N507" s="88">
        <f t="shared" si="239"/>
        <v>19.3</v>
      </c>
      <c r="O507" s="88">
        <f t="shared" si="239"/>
        <v>0</v>
      </c>
    </row>
    <row r="508" spans="1:15" ht="15.75">
      <c r="A508" s="48" t="s">
        <v>782</v>
      </c>
      <c r="B508" s="49" t="s">
        <v>920</v>
      </c>
      <c r="C508" s="50" t="s">
        <v>532</v>
      </c>
      <c r="D508" s="50" t="s">
        <v>1008</v>
      </c>
      <c r="E508" s="51"/>
      <c r="F508" s="51"/>
      <c r="G508" s="88">
        <f>G509</f>
        <v>19.3</v>
      </c>
      <c r="H508" s="88">
        <f t="shared" si="239"/>
        <v>19.3</v>
      </c>
      <c r="I508" s="88">
        <f t="shared" si="239"/>
        <v>0</v>
      </c>
      <c r="J508" s="88">
        <f>J509</f>
        <v>19.3</v>
      </c>
      <c r="K508" s="88">
        <f t="shared" si="239"/>
        <v>19.3</v>
      </c>
      <c r="L508" s="88">
        <f t="shared" si="239"/>
        <v>0</v>
      </c>
      <c r="M508" s="88">
        <f>M509</f>
        <v>19.3</v>
      </c>
      <c r="N508" s="88">
        <f t="shared" si="239"/>
        <v>19.3</v>
      </c>
      <c r="O508" s="88">
        <f t="shared" si="239"/>
        <v>0</v>
      </c>
    </row>
    <row r="509" spans="1:15" ht="126">
      <c r="A509" s="55" t="s">
        <v>203</v>
      </c>
      <c r="B509" s="91" t="s">
        <v>920</v>
      </c>
      <c r="C509" s="57" t="s">
        <v>532</v>
      </c>
      <c r="D509" s="57" t="s">
        <v>1008</v>
      </c>
      <c r="E509" s="147" t="s">
        <v>653</v>
      </c>
      <c r="F509" s="51"/>
      <c r="G509" s="47">
        <f>G510</f>
        <v>19.3</v>
      </c>
      <c r="H509" s="47">
        <f t="shared" si="239"/>
        <v>19.3</v>
      </c>
      <c r="I509" s="47">
        <f t="shared" si="239"/>
        <v>0</v>
      </c>
      <c r="J509" s="47">
        <f>J510</f>
        <v>19.3</v>
      </c>
      <c r="K509" s="47">
        <f t="shared" si="239"/>
        <v>19.3</v>
      </c>
      <c r="L509" s="47">
        <f t="shared" si="239"/>
        <v>0</v>
      </c>
      <c r="M509" s="47">
        <f>M510</f>
        <v>19.3</v>
      </c>
      <c r="N509" s="47">
        <f t="shared" si="239"/>
        <v>19.3</v>
      </c>
      <c r="O509" s="47">
        <f t="shared" si="239"/>
        <v>0</v>
      </c>
    </row>
    <row r="510" spans="1:15" ht="240" customHeight="1">
      <c r="A510" s="94" t="s">
        <v>204</v>
      </c>
      <c r="B510" s="91" t="s">
        <v>920</v>
      </c>
      <c r="C510" s="57" t="s">
        <v>532</v>
      </c>
      <c r="D510" s="57" t="s">
        <v>1008</v>
      </c>
      <c r="E510" s="147" t="s">
        <v>654</v>
      </c>
      <c r="F510" s="51"/>
      <c r="G510" s="47">
        <f>G511</f>
        <v>19.3</v>
      </c>
      <c r="H510" s="47">
        <f t="shared" si="239"/>
        <v>19.3</v>
      </c>
      <c r="I510" s="47">
        <f t="shared" si="239"/>
        <v>0</v>
      </c>
      <c r="J510" s="47">
        <f>J511</f>
        <v>19.3</v>
      </c>
      <c r="K510" s="47">
        <f t="shared" si="239"/>
        <v>19.3</v>
      </c>
      <c r="L510" s="47">
        <f t="shared" si="239"/>
        <v>0</v>
      </c>
      <c r="M510" s="47">
        <f>M511</f>
        <v>19.3</v>
      </c>
      <c r="N510" s="47">
        <f t="shared" si="239"/>
        <v>19.3</v>
      </c>
      <c r="O510" s="47">
        <f t="shared" si="239"/>
        <v>0</v>
      </c>
    </row>
    <row r="511" spans="1:15" ht="110.25">
      <c r="A511" s="94" t="s">
        <v>1006</v>
      </c>
      <c r="B511" s="91" t="s">
        <v>920</v>
      </c>
      <c r="C511" s="57" t="s">
        <v>532</v>
      </c>
      <c r="D511" s="57" t="s">
        <v>1008</v>
      </c>
      <c r="E511" s="147" t="s">
        <v>1005</v>
      </c>
      <c r="F511" s="51"/>
      <c r="G511" s="47">
        <f>G512</f>
        <v>19.3</v>
      </c>
      <c r="H511" s="47">
        <f t="shared" si="239"/>
        <v>19.3</v>
      </c>
      <c r="I511" s="47">
        <f t="shared" si="239"/>
        <v>0</v>
      </c>
      <c r="J511" s="47">
        <f>J512</f>
        <v>19.3</v>
      </c>
      <c r="K511" s="47">
        <f t="shared" si="239"/>
        <v>19.3</v>
      </c>
      <c r="L511" s="47">
        <f t="shared" si="239"/>
        <v>0</v>
      </c>
      <c r="M511" s="47">
        <f>M512</f>
        <v>19.3</v>
      </c>
      <c r="N511" s="47">
        <f t="shared" si="239"/>
        <v>19.3</v>
      </c>
      <c r="O511" s="47">
        <f t="shared" si="239"/>
        <v>0</v>
      </c>
    </row>
    <row r="512" spans="1:15" ht="141.75">
      <c r="A512" s="98" t="s">
        <v>1007</v>
      </c>
      <c r="B512" s="91" t="s">
        <v>920</v>
      </c>
      <c r="C512" s="57" t="s">
        <v>532</v>
      </c>
      <c r="D512" s="57" t="s">
        <v>1008</v>
      </c>
      <c r="E512" s="111" t="s">
        <v>273</v>
      </c>
      <c r="F512" s="51" t="s">
        <v>495</v>
      </c>
      <c r="G512" s="47">
        <f>SUM(H512:I512)</f>
        <v>19.3</v>
      </c>
      <c r="H512" s="97">
        <v>19.3</v>
      </c>
      <c r="I512" s="97"/>
      <c r="J512" s="47">
        <f>SUM(K512:L512)</f>
        <v>19.3</v>
      </c>
      <c r="K512" s="97">
        <v>19.3</v>
      </c>
      <c r="L512" s="97"/>
      <c r="M512" s="47">
        <f>SUM(N512:O512)</f>
        <v>19.3</v>
      </c>
      <c r="N512" s="97">
        <v>19.3</v>
      </c>
      <c r="O512" s="97"/>
    </row>
    <row r="513" spans="1:15" ht="15.75">
      <c r="A513" s="48" t="s">
        <v>785</v>
      </c>
      <c r="B513" s="49" t="s">
        <v>920</v>
      </c>
      <c r="C513" s="89">
        <v>10</v>
      </c>
      <c r="D513" s="51"/>
      <c r="E513" s="51"/>
      <c r="F513" s="51"/>
      <c r="G513" s="88">
        <f aca="true" t="shared" si="240" ref="G513:O513">SUM(G514,G520,G528,G584,G596)</f>
        <v>150065.2</v>
      </c>
      <c r="H513" s="88">
        <f t="shared" si="240"/>
        <v>142380.7</v>
      </c>
      <c r="I513" s="88">
        <f t="shared" si="240"/>
        <v>7684.5</v>
      </c>
      <c r="J513" s="88">
        <f t="shared" si="240"/>
        <v>149749</v>
      </c>
      <c r="K513" s="88">
        <f t="shared" si="240"/>
        <v>145440</v>
      </c>
      <c r="L513" s="88">
        <f t="shared" si="240"/>
        <v>4309</v>
      </c>
      <c r="M513" s="88">
        <f t="shared" si="240"/>
        <v>151420.8</v>
      </c>
      <c r="N513" s="88">
        <f t="shared" si="240"/>
        <v>151420.8</v>
      </c>
      <c r="O513" s="88">
        <f t="shared" si="240"/>
        <v>0</v>
      </c>
    </row>
    <row r="514" spans="1:15" ht="15.75">
      <c r="A514" s="48" t="s">
        <v>921</v>
      </c>
      <c r="B514" s="49" t="s">
        <v>920</v>
      </c>
      <c r="C514" s="89">
        <v>10</v>
      </c>
      <c r="D514" s="50" t="s">
        <v>527</v>
      </c>
      <c r="E514" s="51"/>
      <c r="F514" s="51"/>
      <c r="G514" s="88">
        <f>G515</f>
        <v>4309</v>
      </c>
      <c r="H514" s="88">
        <f aca="true" t="shared" si="241" ref="H514:O516">H515</f>
        <v>0</v>
      </c>
      <c r="I514" s="88">
        <f t="shared" si="241"/>
        <v>4309</v>
      </c>
      <c r="J514" s="88">
        <f>J515</f>
        <v>4309</v>
      </c>
      <c r="K514" s="88">
        <f t="shared" si="241"/>
        <v>0</v>
      </c>
      <c r="L514" s="88">
        <f t="shared" si="241"/>
        <v>4309</v>
      </c>
      <c r="M514" s="88">
        <f>M515</f>
        <v>0</v>
      </c>
      <c r="N514" s="88">
        <f t="shared" si="241"/>
        <v>0</v>
      </c>
      <c r="O514" s="88">
        <f t="shared" si="241"/>
        <v>0</v>
      </c>
    </row>
    <row r="515" spans="1:15" ht="94.5">
      <c r="A515" s="55" t="s">
        <v>607</v>
      </c>
      <c r="B515" s="91" t="s">
        <v>920</v>
      </c>
      <c r="C515" s="51">
        <v>10</v>
      </c>
      <c r="D515" s="57" t="s">
        <v>527</v>
      </c>
      <c r="E515" s="148" t="s">
        <v>485</v>
      </c>
      <c r="F515" s="51"/>
      <c r="G515" s="47">
        <f>G516</f>
        <v>4309</v>
      </c>
      <c r="H515" s="47">
        <f t="shared" si="241"/>
        <v>0</v>
      </c>
      <c r="I515" s="47">
        <f t="shared" si="241"/>
        <v>4309</v>
      </c>
      <c r="J515" s="47">
        <f>J516</f>
        <v>4309</v>
      </c>
      <c r="K515" s="47">
        <f t="shared" si="241"/>
        <v>0</v>
      </c>
      <c r="L515" s="47">
        <f t="shared" si="241"/>
        <v>4309</v>
      </c>
      <c r="M515" s="47">
        <f>M516</f>
        <v>0</v>
      </c>
      <c r="N515" s="47">
        <f t="shared" si="241"/>
        <v>0</v>
      </c>
      <c r="O515" s="47">
        <f t="shared" si="241"/>
        <v>0</v>
      </c>
    </row>
    <row r="516" spans="1:15" ht="157.5">
      <c r="A516" s="55" t="s">
        <v>835</v>
      </c>
      <c r="B516" s="91" t="s">
        <v>920</v>
      </c>
      <c r="C516" s="51">
        <v>10</v>
      </c>
      <c r="D516" s="57" t="s">
        <v>527</v>
      </c>
      <c r="E516" s="149" t="s">
        <v>656</v>
      </c>
      <c r="F516" s="51"/>
      <c r="G516" s="47">
        <f>G517</f>
        <v>4309</v>
      </c>
      <c r="H516" s="47">
        <f t="shared" si="241"/>
        <v>0</v>
      </c>
      <c r="I516" s="47">
        <f t="shared" si="241"/>
        <v>4309</v>
      </c>
      <c r="J516" s="47">
        <f>J517</f>
        <v>4309</v>
      </c>
      <c r="K516" s="47">
        <f t="shared" si="241"/>
        <v>0</v>
      </c>
      <c r="L516" s="47">
        <f t="shared" si="241"/>
        <v>4309</v>
      </c>
      <c r="M516" s="47">
        <f>M517</f>
        <v>0</v>
      </c>
      <c r="N516" s="47">
        <f t="shared" si="241"/>
        <v>0</v>
      </c>
      <c r="O516" s="47">
        <f t="shared" si="241"/>
        <v>0</v>
      </c>
    </row>
    <row r="517" spans="1:15" ht="63">
      <c r="A517" s="94" t="s">
        <v>463</v>
      </c>
      <c r="B517" s="91" t="s">
        <v>920</v>
      </c>
      <c r="C517" s="51">
        <v>10</v>
      </c>
      <c r="D517" s="57" t="s">
        <v>527</v>
      </c>
      <c r="E517" s="149" t="s">
        <v>462</v>
      </c>
      <c r="F517" s="51"/>
      <c r="G517" s="47">
        <f aca="true" t="shared" si="242" ref="G517:O517">SUM(G518:G519)</f>
        <v>4309</v>
      </c>
      <c r="H517" s="47">
        <f t="shared" si="242"/>
        <v>0</v>
      </c>
      <c r="I517" s="47">
        <f t="shared" si="242"/>
        <v>4309</v>
      </c>
      <c r="J517" s="47">
        <f t="shared" si="242"/>
        <v>4309</v>
      </c>
      <c r="K517" s="47">
        <f t="shared" si="242"/>
        <v>0</v>
      </c>
      <c r="L517" s="47">
        <f t="shared" si="242"/>
        <v>4309</v>
      </c>
      <c r="M517" s="47">
        <f t="shared" si="242"/>
        <v>0</v>
      </c>
      <c r="N517" s="47">
        <f t="shared" si="242"/>
        <v>0</v>
      </c>
      <c r="O517" s="47">
        <f t="shared" si="242"/>
        <v>0</v>
      </c>
    </row>
    <row r="518" spans="1:15" ht="63">
      <c r="A518" s="98" t="s">
        <v>1012</v>
      </c>
      <c r="B518" s="91" t="s">
        <v>920</v>
      </c>
      <c r="C518" s="51">
        <v>10</v>
      </c>
      <c r="D518" s="57" t="s">
        <v>527</v>
      </c>
      <c r="E518" s="103" t="s">
        <v>274</v>
      </c>
      <c r="F518" s="51" t="s">
        <v>495</v>
      </c>
      <c r="G518" s="47">
        <f>SUM(H518:I518)</f>
        <v>49</v>
      </c>
      <c r="H518" s="47"/>
      <c r="I518" s="47">
        <v>49</v>
      </c>
      <c r="J518" s="47">
        <f>SUM(K518:L518)</f>
        <v>49</v>
      </c>
      <c r="K518" s="47"/>
      <c r="L518" s="47">
        <v>49</v>
      </c>
      <c r="M518" s="47">
        <f>SUM(N518:O518)</f>
        <v>0</v>
      </c>
      <c r="N518" s="47"/>
      <c r="O518" s="47"/>
    </row>
    <row r="519" spans="1:15" ht="63">
      <c r="A519" s="55" t="s">
        <v>1013</v>
      </c>
      <c r="B519" s="91" t="s">
        <v>920</v>
      </c>
      <c r="C519" s="51" t="s">
        <v>789</v>
      </c>
      <c r="D519" s="57" t="s">
        <v>527</v>
      </c>
      <c r="E519" s="103" t="s">
        <v>274</v>
      </c>
      <c r="F519" s="51" t="s">
        <v>787</v>
      </c>
      <c r="G519" s="47">
        <f>SUM(H519:I519)</f>
        <v>4260</v>
      </c>
      <c r="H519" s="97"/>
      <c r="I519" s="97">
        <v>4260</v>
      </c>
      <c r="J519" s="47">
        <f>SUM(K519:L519)</f>
        <v>4260</v>
      </c>
      <c r="K519" s="97"/>
      <c r="L519" s="97">
        <v>4260</v>
      </c>
      <c r="M519" s="47">
        <f>SUM(N519:O519)</f>
        <v>0</v>
      </c>
      <c r="N519" s="97"/>
      <c r="O519" s="97"/>
    </row>
    <row r="520" spans="1:15" ht="32.25" customHeight="1">
      <c r="A520" s="48" t="s">
        <v>922</v>
      </c>
      <c r="B520" s="49" t="s">
        <v>920</v>
      </c>
      <c r="C520" s="89">
        <v>10</v>
      </c>
      <c r="D520" s="50" t="s">
        <v>533</v>
      </c>
      <c r="E520" s="51"/>
      <c r="F520" s="51"/>
      <c r="G520" s="88">
        <f>G521</f>
        <v>56985</v>
      </c>
      <c r="H520" s="88">
        <f aca="true" t="shared" si="243" ref="H520:O522">H521</f>
        <v>56985</v>
      </c>
      <c r="I520" s="88">
        <f t="shared" si="243"/>
        <v>0</v>
      </c>
      <c r="J520" s="88">
        <f>J521</f>
        <v>60886</v>
      </c>
      <c r="K520" s="88">
        <f t="shared" si="243"/>
        <v>60886</v>
      </c>
      <c r="L520" s="88">
        <f t="shared" si="243"/>
        <v>0</v>
      </c>
      <c r="M520" s="88">
        <f>M521</f>
        <v>64441</v>
      </c>
      <c r="N520" s="88">
        <f t="shared" si="243"/>
        <v>64441</v>
      </c>
      <c r="O520" s="88">
        <f t="shared" si="243"/>
        <v>0</v>
      </c>
    </row>
    <row r="521" spans="1:15" ht="94.5">
      <c r="A521" s="55" t="s">
        <v>607</v>
      </c>
      <c r="B521" s="91" t="s">
        <v>920</v>
      </c>
      <c r="C521" s="51" t="s">
        <v>789</v>
      </c>
      <c r="D521" s="57" t="s">
        <v>533</v>
      </c>
      <c r="E521" s="93" t="s">
        <v>619</v>
      </c>
      <c r="F521" s="51"/>
      <c r="G521" s="47">
        <f>G522</f>
        <v>56985</v>
      </c>
      <c r="H521" s="47">
        <f t="shared" si="243"/>
        <v>56985</v>
      </c>
      <c r="I521" s="47">
        <f t="shared" si="243"/>
        <v>0</v>
      </c>
      <c r="J521" s="47">
        <f>J522</f>
        <v>60886</v>
      </c>
      <c r="K521" s="47">
        <f t="shared" si="243"/>
        <v>60886</v>
      </c>
      <c r="L521" s="47">
        <f t="shared" si="243"/>
        <v>0</v>
      </c>
      <c r="M521" s="47">
        <f>M522</f>
        <v>64441</v>
      </c>
      <c r="N521" s="47">
        <f t="shared" si="243"/>
        <v>64441</v>
      </c>
      <c r="O521" s="47">
        <f t="shared" si="243"/>
        <v>0</v>
      </c>
    </row>
    <row r="522" spans="1:15" ht="157.5">
      <c r="A522" s="55" t="s">
        <v>230</v>
      </c>
      <c r="B522" s="91" t="s">
        <v>920</v>
      </c>
      <c r="C522" s="51" t="s">
        <v>789</v>
      </c>
      <c r="D522" s="57" t="s">
        <v>533</v>
      </c>
      <c r="E522" s="93" t="s">
        <v>1014</v>
      </c>
      <c r="F522" s="51"/>
      <c r="G522" s="47">
        <f>G523</f>
        <v>56985</v>
      </c>
      <c r="H522" s="47">
        <f t="shared" si="243"/>
        <v>56985</v>
      </c>
      <c r="I522" s="47">
        <f t="shared" si="243"/>
        <v>0</v>
      </c>
      <c r="J522" s="47">
        <f>J523</f>
        <v>60886</v>
      </c>
      <c r="K522" s="47">
        <f t="shared" si="243"/>
        <v>60886</v>
      </c>
      <c r="L522" s="47">
        <f t="shared" si="243"/>
        <v>0</v>
      </c>
      <c r="M522" s="47">
        <f>M523</f>
        <v>64441</v>
      </c>
      <c r="N522" s="47">
        <f t="shared" si="243"/>
        <v>64441</v>
      </c>
      <c r="O522" s="47">
        <f t="shared" si="243"/>
        <v>0</v>
      </c>
    </row>
    <row r="523" spans="1:15" ht="94.5">
      <c r="A523" s="55" t="s">
        <v>133</v>
      </c>
      <c r="B523" s="91" t="s">
        <v>920</v>
      </c>
      <c r="C523" s="51" t="s">
        <v>789</v>
      </c>
      <c r="D523" s="57" t="s">
        <v>533</v>
      </c>
      <c r="E523" s="93" t="s">
        <v>1015</v>
      </c>
      <c r="F523" s="51"/>
      <c r="G523" s="47">
        <f aca="true" t="shared" si="244" ref="G523:O523">SUM(G524:G527)</f>
        <v>56985</v>
      </c>
      <c r="H523" s="47">
        <f t="shared" si="244"/>
        <v>56985</v>
      </c>
      <c r="I523" s="47">
        <f t="shared" si="244"/>
        <v>0</v>
      </c>
      <c r="J523" s="47">
        <f t="shared" si="244"/>
        <v>60886</v>
      </c>
      <c r="K523" s="47">
        <f t="shared" si="244"/>
        <v>60886</v>
      </c>
      <c r="L523" s="47">
        <f t="shared" si="244"/>
        <v>0</v>
      </c>
      <c r="M523" s="47">
        <f t="shared" si="244"/>
        <v>64441</v>
      </c>
      <c r="N523" s="47">
        <f t="shared" si="244"/>
        <v>64441</v>
      </c>
      <c r="O523" s="47">
        <f t="shared" si="244"/>
        <v>0</v>
      </c>
    </row>
    <row r="524" spans="1:15" ht="220.5">
      <c r="A524" s="98" t="s">
        <v>721</v>
      </c>
      <c r="B524" s="91" t="s">
        <v>920</v>
      </c>
      <c r="C524" s="51" t="s">
        <v>789</v>
      </c>
      <c r="D524" s="57" t="s">
        <v>533</v>
      </c>
      <c r="E524" s="95" t="s">
        <v>275</v>
      </c>
      <c r="F524" s="51" t="s">
        <v>493</v>
      </c>
      <c r="G524" s="47">
        <f>SUM(H524:I524)</f>
        <v>3080</v>
      </c>
      <c r="H524" s="97">
        <v>3080</v>
      </c>
      <c r="I524" s="97"/>
      <c r="J524" s="47">
        <f>SUM(K524:L524)</f>
        <v>3388</v>
      </c>
      <c r="K524" s="97">
        <v>3388</v>
      </c>
      <c r="L524" s="97"/>
      <c r="M524" s="47">
        <f>SUM(N524:O524)</f>
        <v>3726</v>
      </c>
      <c r="N524" s="97">
        <v>3726</v>
      </c>
      <c r="O524" s="97"/>
    </row>
    <row r="525" spans="1:15" ht="94.5">
      <c r="A525" s="98" t="s">
        <v>504</v>
      </c>
      <c r="B525" s="91" t="s">
        <v>920</v>
      </c>
      <c r="C525" s="51" t="s">
        <v>789</v>
      </c>
      <c r="D525" s="57" t="s">
        <v>533</v>
      </c>
      <c r="E525" s="95" t="s">
        <v>275</v>
      </c>
      <c r="F525" s="51" t="s">
        <v>495</v>
      </c>
      <c r="G525" s="47">
        <f>SUM(H525:I525)</f>
        <v>1235</v>
      </c>
      <c r="H525" s="97">
        <v>1235</v>
      </c>
      <c r="I525" s="97"/>
      <c r="J525" s="47">
        <f>SUM(K525:L525)</f>
        <v>1419</v>
      </c>
      <c r="K525" s="97">
        <v>1419</v>
      </c>
      <c r="L525" s="97"/>
      <c r="M525" s="47">
        <f>SUM(N525:O525)</f>
        <v>1447</v>
      </c>
      <c r="N525" s="97">
        <v>1447</v>
      </c>
      <c r="O525" s="97"/>
    </row>
    <row r="526" spans="1:15" ht="126">
      <c r="A526" s="98" t="s">
        <v>674</v>
      </c>
      <c r="B526" s="91" t="s">
        <v>920</v>
      </c>
      <c r="C526" s="51" t="s">
        <v>789</v>
      </c>
      <c r="D526" s="57" t="s">
        <v>533</v>
      </c>
      <c r="E526" s="95" t="s">
        <v>275</v>
      </c>
      <c r="F526" s="51" t="s">
        <v>784</v>
      </c>
      <c r="G526" s="47">
        <f>SUM(H526:I526)</f>
        <v>52655</v>
      </c>
      <c r="H526" s="97">
        <v>52655</v>
      </c>
      <c r="I526" s="97"/>
      <c r="J526" s="47">
        <f>SUM(K526:L526)</f>
        <v>56064</v>
      </c>
      <c r="K526" s="97">
        <v>56064</v>
      </c>
      <c r="L526" s="97"/>
      <c r="M526" s="47">
        <f>SUM(N526:O526)</f>
        <v>59253</v>
      </c>
      <c r="N526" s="97">
        <v>59253</v>
      </c>
      <c r="O526" s="97"/>
    </row>
    <row r="527" spans="1:15" ht="63">
      <c r="A527" s="98" t="s">
        <v>505</v>
      </c>
      <c r="B527" s="91" t="s">
        <v>920</v>
      </c>
      <c r="C527" s="51" t="s">
        <v>789</v>
      </c>
      <c r="D527" s="57" t="s">
        <v>533</v>
      </c>
      <c r="E527" s="95" t="s">
        <v>275</v>
      </c>
      <c r="F527" s="51" t="s">
        <v>776</v>
      </c>
      <c r="G527" s="47">
        <f>SUM(H527:I527)</f>
        <v>15</v>
      </c>
      <c r="H527" s="97">
        <v>15</v>
      </c>
      <c r="I527" s="97"/>
      <c r="J527" s="47">
        <f>SUM(K527:L527)</f>
        <v>15</v>
      </c>
      <c r="K527" s="97">
        <v>15</v>
      </c>
      <c r="L527" s="97"/>
      <c r="M527" s="47">
        <f>SUM(N527:O527)</f>
        <v>15</v>
      </c>
      <c r="N527" s="97">
        <v>15</v>
      </c>
      <c r="O527" s="97"/>
    </row>
    <row r="528" spans="1:15" ht="31.5">
      <c r="A528" s="48" t="s">
        <v>786</v>
      </c>
      <c r="B528" s="49" t="s">
        <v>920</v>
      </c>
      <c r="C528" s="89">
        <v>10</v>
      </c>
      <c r="D528" s="50" t="s">
        <v>1008</v>
      </c>
      <c r="E528" s="51"/>
      <c r="F528" s="51"/>
      <c r="G528" s="88">
        <f>SUM(G529,G580)</f>
        <v>69497.40000000001</v>
      </c>
      <c r="H528" s="88">
        <f aca="true" t="shared" si="245" ref="H528:O528">SUM(H529,H580)</f>
        <v>68132.2</v>
      </c>
      <c r="I528" s="88">
        <f t="shared" si="245"/>
        <v>1365.2</v>
      </c>
      <c r="J528" s="88">
        <f t="shared" si="245"/>
        <v>67749.1</v>
      </c>
      <c r="K528" s="88">
        <f t="shared" si="245"/>
        <v>67749.1</v>
      </c>
      <c r="L528" s="88">
        <f t="shared" si="245"/>
        <v>0</v>
      </c>
      <c r="M528" s="88">
        <f t="shared" si="245"/>
        <v>69311.9</v>
      </c>
      <c r="N528" s="88">
        <f t="shared" si="245"/>
        <v>69311.9</v>
      </c>
      <c r="O528" s="88">
        <f t="shared" si="245"/>
        <v>0</v>
      </c>
    </row>
    <row r="529" spans="1:15" ht="94.5">
      <c r="A529" s="55" t="s">
        <v>607</v>
      </c>
      <c r="B529" s="56" t="s">
        <v>920</v>
      </c>
      <c r="C529" s="51">
        <v>10</v>
      </c>
      <c r="D529" s="57" t="s">
        <v>1008</v>
      </c>
      <c r="E529" s="58" t="s">
        <v>619</v>
      </c>
      <c r="F529" s="51"/>
      <c r="G529" s="47">
        <f aca="true" t="shared" si="246" ref="G529:O529">SUM(G530,G570,G573)</f>
        <v>69085.1</v>
      </c>
      <c r="H529" s="47">
        <f t="shared" si="246"/>
        <v>67719.9</v>
      </c>
      <c r="I529" s="47">
        <f t="shared" si="246"/>
        <v>1365.2</v>
      </c>
      <c r="J529" s="47">
        <f t="shared" si="246"/>
        <v>67749.1</v>
      </c>
      <c r="K529" s="47">
        <f t="shared" si="246"/>
        <v>67749.1</v>
      </c>
      <c r="L529" s="47">
        <f t="shared" si="246"/>
        <v>0</v>
      </c>
      <c r="M529" s="47">
        <f t="shared" si="246"/>
        <v>69311.9</v>
      </c>
      <c r="N529" s="47">
        <f t="shared" si="246"/>
        <v>69311.9</v>
      </c>
      <c r="O529" s="47">
        <f t="shared" si="246"/>
        <v>0</v>
      </c>
    </row>
    <row r="530" spans="1:15" ht="157.5">
      <c r="A530" s="55" t="s">
        <v>835</v>
      </c>
      <c r="B530" s="56" t="s">
        <v>920</v>
      </c>
      <c r="C530" s="51">
        <v>10</v>
      </c>
      <c r="D530" s="57" t="s">
        <v>1008</v>
      </c>
      <c r="E530" s="58" t="s">
        <v>656</v>
      </c>
      <c r="F530" s="51"/>
      <c r="G530" s="47">
        <f aca="true" t="shared" si="247" ref="G530:O530">SUM(G531,G548)</f>
        <v>62470.600000000006</v>
      </c>
      <c r="H530" s="47">
        <f t="shared" si="247"/>
        <v>61393.899999999994</v>
      </c>
      <c r="I530" s="47">
        <f t="shared" si="247"/>
        <v>1076.7</v>
      </c>
      <c r="J530" s="47">
        <f t="shared" si="247"/>
        <v>58459.1</v>
      </c>
      <c r="K530" s="47">
        <f t="shared" si="247"/>
        <v>58459.1</v>
      </c>
      <c r="L530" s="47">
        <f t="shared" si="247"/>
        <v>0</v>
      </c>
      <c r="M530" s="47">
        <f t="shared" si="247"/>
        <v>59649.9</v>
      </c>
      <c r="N530" s="47">
        <f t="shared" si="247"/>
        <v>59649.9</v>
      </c>
      <c r="O530" s="47">
        <f t="shared" si="247"/>
        <v>0</v>
      </c>
    </row>
    <row r="531" spans="1:15" ht="78.75">
      <c r="A531" s="55" t="s">
        <v>691</v>
      </c>
      <c r="B531" s="51" t="s">
        <v>920</v>
      </c>
      <c r="C531" s="51">
        <v>10</v>
      </c>
      <c r="D531" s="57" t="s">
        <v>1008</v>
      </c>
      <c r="E531" s="93" t="s">
        <v>690</v>
      </c>
      <c r="F531" s="51"/>
      <c r="G531" s="47">
        <f aca="true" t="shared" si="248" ref="G531:O531">SUM(G532:G547)</f>
        <v>29617.3</v>
      </c>
      <c r="H531" s="47">
        <f t="shared" si="248"/>
        <v>29617.3</v>
      </c>
      <c r="I531" s="47">
        <f t="shared" si="248"/>
        <v>0</v>
      </c>
      <c r="J531" s="47">
        <f t="shared" si="248"/>
        <v>30076.1</v>
      </c>
      <c r="K531" s="47">
        <f t="shared" si="248"/>
        <v>30076.1</v>
      </c>
      <c r="L531" s="47">
        <f t="shared" si="248"/>
        <v>0</v>
      </c>
      <c r="M531" s="47">
        <f t="shared" si="248"/>
        <v>30549.9</v>
      </c>
      <c r="N531" s="47">
        <f t="shared" si="248"/>
        <v>30549.9</v>
      </c>
      <c r="O531" s="47">
        <f t="shared" si="248"/>
        <v>0</v>
      </c>
    </row>
    <row r="532" spans="1:15" ht="110.25">
      <c r="A532" s="98" t="s">
        <v>692</v>
      </c>
      <c r="B532" s="51" t="s">
        <v>920</v>
      </c>
      <c r="C532" s="51">
        <v>10</v>
      </c>
      <c r="D532" s="57" t="s">
        <v>1008</v>
      </c>
      <c r="E532" s="95" t="s">
        <v>238</v>
      </c>
      <c r="F532" s="51" t="s">
        <v>495</v>
      </c>
      <c r="G532" s="47">
        <f aca="true" t="shared" si="249" ref="G532:G543">SUM(H532:I532)</f>
        <v>206</v>
      </c>
      <c r="H532" s="47">
        <v>206</v>
      </c>
      <c r="I532" s="47"/>
      <c r="J532" s="47">
        <f aca="true" t="shared" si="250" ref="J532:J543">SUM(K532:L532)</f>
        <v>206</v>
      </c>
      <c r="K532" s="47">
        <v>206</v>
      </c>
      <c r="L532" s="47"/>
      <c r="M532" s="47">
        <f aca="true" t="shared" si="251" ref="M532:M543">SUM(N532:O532)</f>
        <v>206</v>
      </c>
      <c r="N532" s="47">
        <v>206</v>
      </c>
      <c r="O532" s="47"/>
    </row>
    <row r="533" spans="1:15" ht="94.5">
      <c r="A533" s="55" t="s">
        <v>693</v>
      </c>
      <c r="B533" s="51" t="s">
        <v>920</v>
      </c>
      <c r="C533" s="51">
        <v>10</v>
      </c>
      <c r="D533" s="57" t="s">
        <v>1008</v>
      </c>
      <c r="E533" s="95" t="s">
        <v>238</v>
      </c>
      <c r="F533" s="51" t="s">
        <v>787</v>
      </c>
      <c r="G533" s="47">
        <f t="shared" si="249"/>
        <v>18060</v>
      </c>
      <c r="H533" s="97">
        <v>18060</v>
      </c>
      <c r="I533" s="97"/>
      <c r="J533" s="47">
        <f t="shared" si="250"/>
        <v>18060</v>
      </c>
      <c r="K533" s="97">
        <v>18060</v>
      </c>
      <c r="L533" s="97"/>
      <c r="M533" s="47">
        <f t="shared" si="251"/>
        <v>18060</v>
      </c>
      <c r="N533" s="97">
        <v>18060</v>
      </c>
      <c r="O533" s="97"/>
    </row>
    <row r="534" spans="1:15" ht="126">
      <c r="A534" s="98" t="s">
        <v>543</v>
      </c>
      <c r="B534" s="51" t="s">
        <v>920</v>
      </c>
      <c r="C534" s="51">
        <v>10</v>
      </c>
      <c r="D534" s="57" t="s">
        <v>1008</v>
      </c>
      <c r="E534" s="95" t="s">
        <v>239</v>
      </c>
      <c r="F534" s="51" t="s">
        <v>495</v>
      </c>
      <c r="G534" s="47">
        <f t="shared" si="249"/>
        <v>51</v>
      </c>
      <c r="H534" s="47">
        <v>51</v>
      </c>
      <c r="I534" s="47"/>
      <c r="J534" s="47">
        <f t="shared" si="250"/>
        <v>67</v>
      </c>
      <c r="K534" s="47">
        <v>67</v>
      </c>
      <c r="L534" s="47"/>
      <c r="M534" s="47">
        <f t="shared" si="251"/>
        <v>69</v>
      </c>
      <c r="N534" s="47">
        <v>69</v>
      </c>
      <c r="O534" s="47"/>
    </row>
    <row r="535" spans="1:15" ht="126">
      <c r="A535" s="98" t="s">
        <v>120</v>
      </c>
      <c r="B535" s="51" t="s">
        <v>920</v>
      </c>
      <c r="C535" s="51">
        <v>10</v>
      </c>
      <c r="D535" s="57" t="s">
        <v>1008</v>
      </c>
      <c r="E535" s="95" t="s">
        <v>239</v>
      </c>
      <c r="F535" s="51" t="s">
        <v>787</v>
      </c>
      <c r="G535" s="47">
        <f t="shared" si="249"/>
        <v>2121</v>
      </c>
      <c r="H535" s="97">
        <v>2121</v>
      </c>
      <c r="I535" s="97"/>
      <c r="J535" s="47">
        <f t="shared" si="250"/>
        <v>2192</v>
      </c>
      <c r="K535" s="97">
        <v>2192</v>
      </c>
      <c r="L535" s="97"/>
      <c r="M535" s="47">
        <f t="shared" si="251"/>
        <v>2280</v>
      </c>
      <c r="N535" s="97">
        <v>2280</v>
      </c>
      <c r="O535" s="97"/>
    </row>
    <row r="536" spans="1:15" ht="126">
      <c r="A536" s="98" t="s">
        <v>1002</v>
      </c>
      <c r="B536" s="51" t="s">
        <v>920</v>
      </c>
      <c r="C536" s="51">
        <v>10</v>
      </c>
      <c r="D536" s="57" t="s">
        <v>1008</v>
      </c>
      <c r="E536" s="95" t="s">
        <v>293</v>
      </c>
      <c r="F536" s="51" t="s">
        <v>495</v>
      </c>
      <c r="G536" s="47">
        <f t="shared" si="249"/>
        <v>90</v>
      </c>
      <c r="H536" s="47">
        <v>90</v>
      </c>
      <c r="I536" s="47"/>
      <c r="J536" s="47">
        <f t="shared" si="250"/>
        <v>90</v>
      </c>
      <c r="K536" s="47">
        <v>90</v>
      </c>
      <c r="L536" s="47"/>
      <c r="M536" s="47">
        <f t="shared" si="251"/>
        <v>90</v>
      </c>
      <c r="N536" s="47">
        <v>90</v>
      </c>
      <c r="O536" s="47"/>
    </row>
    <row r="537" spans="1:15" ht="126">
      <c r="A537" s="98" t="s">
        <v>1003</v>
      </c>
      <c r="B537" s="51" t="s">
        <v>920</v>
      </c>
      <c r="C537" s="51">
        <v>10</v>
      </c>
      <c r="D537" s="57" t="s">
        <v>1008</v>
      </c>
      <c r="E537" s="95" t="s">
        <v>293</v>
      </c>
      <c r="F537" s="51" t="s">
        <v>787</v>
      </c>
      <c r="G537" s="47">
        <f t="shared" si="249"/>
        <v>3466</v>
      </c>
      <c r="H537" s="97">
        <v>3466</v>
      </c>
      <c r="I537" s="97"/>
      <c r="J537" s="47">
        <f t="shared" si="250"/>
        <v>3608</v>
      </c>
      <c r="K537" s="97">
        <v>3608</v>
      </c>
      <c r="L537" s="97"/>
      <c r="M537" s="47">
        <f t="shared" si="251"/>
        <v>3756</v>
      </c>
      <c r="N537" s="97">
        <v>3756</v>
      </c>
      <c r="O537" s="97"/>
    </row>
    <row r="538" spans="1:15" ht="189">
      <c r="A538" s="98" t="s">
        <v>408</v>
      </c>
      <c r="B538" s="51" t="s">
        <v>920</v>
      </c>
      <c r="C538" s="51">
        <v>10</v>
      </c>
      <c r="D538" s="57" t="s">
        <v>1008</v>
      </c>
      <c r="E538" s="95" t="s">
        <v>294</v>
      </c>
      <c r="F538" s="51" t="s">
        <v>495</v>
      </c>
      <c r="G538" s="47">
        <f t="shared" si="249"/>
        <v>2</v>
      </c>
      <c r="H538" s="47">
        <v>2</v>
      </c>
      <c r="I538" s="47"/>
      <c r="J538" s="47">
        <f t="shared" si="250"/>
        <v>2</v>
      </c>
      <c r="K538" s="47">
        <v>2</v>
      </c>
      <c r="L538" s="47"/>
      <c r="M538" s="47">
        <f t="shared" si="251"/>
        <v>2</v>
      </c>
      <c r="N538" s="47">
        <v>2</v>
      </c>
      <c r="O538" s="47"/>
    </row>
    <row r="539" spans="1:15" ht="189">
      <c r="A539" s="98" t="s">
        <v>841</v>
      </c>
      <c r="B539" s="51" t="s">
        <v>920</v>
      </c>
      <c r="C539" s="51">
        <v>10</v>
      </c>
      <c r="D539" s="57" t="s">
        <v>1008</v>
      </c>
      <c r="E539" s="95" t="s">
        <v>294</v>
      </c>
      <c r="F539" s="51" t="s">
        <v>787</v>
      </c>
      <c r="G539" s="47">
        <f t="shared" si="249"/>
        <v>118</v>
      </c>
      <c r="H539" s="97">
        <v>118</v>
      </c>
      <c r="I539" s="97"/>
      <c r="J539" s="47">
        <f t="shared" si="250"/>
        <v>123</v>
      </c>
      <c r="K539" s="97">
        <v>123</v>
      </c>
      <c r="L539" s="97"/>
      <c r="M539" s="47">
        <f t="shared" si="251"/>
        <v>128</v>
      </c>
      <c r="N539" s="97">
        <v>128</v>
      </c>
      <c r="O539" s="97"/>
    </row>
    <row r="540" spans="1:15" ht="141.75">
      <c r="A540" s="98" t="s">
        <v>842</v>
      </c>
      <c r="B540" s="51" t="s">
        <v>920</v>
      </c>
      <c r="C540" s="51">
        <v>10</v>
      </c>
      <c r="D540" s="57" t="s">
        <v>1008</v>
      </c>
      <c r="E540" s="95" t="s">
        <v>295</v>
      </c>
      <c r="F540" s="51" t="s">
        <v>495</v>
      </c>
      <c r="G540" s="47">
        <f t="shared" si="249"/>
        <v>80</v>
      </c>
      <c r="H540" s="47">
        <v>80</v>
      </c>
      <c r="I540" s="47"/>
      <c r="J540" s="47">
        <f t="shared" si="250"/>
        <v>80</v>
      </c>
      <c r="K540" s="47">
        <v>80</v>
      </c>
      <c r="L540" s="47"/>
      <c r="M540" s="47">
        <f t="shared" si="251"/>
        <v>80</v>
      </c>
      <c r="N540" s="47">
        <v>80</v>
      </c>
      <c r="O540" s="47"/>
    </row>
    <row r="541" spans="1:15" ht="126">
      <c r="A541" s="98" t="s">
        <v>843</v>
      </c>
      <c r="B541" s="51" t="s">
        <v>920</v>
      </c>
      <c r="C541" s="51">
        <v>10</v>
      </c>
      <c r="D541" s="57" t="s">
        <v>1008</v>
      </c>
      <c r="E541" s="95" t="s">
        <v>295</v>
      </c>
      <c r="F541" s="51" t="s">
        <v>787</v>
      </c>
      <c r="G541" s="47">
        <f t="shared" si="249"/>
        <v>4005</v>
      </c>
      <c r="H541" s="97">
        <v>4005</v>
      </c>
      <c r="I541" s="97"/>
      <c r="J541" s="47">
        <f t="shared" si="250"/>
        <v>4168</v>
      </c>
      <c r="K541" s="97">
        <v>4168</v>
      </c>
      <c r="L541" s="97"/>
      <c r="M541" s="47">
        <f t="shared" si="251"/>
        <v>4338</v>
      </c>
      <c r="N541" s="97">
        <v>4338</v>
      </c>
      <c r="O541" s="97"/>
    </row>
    <row r="542" spans="1:15" ht="141.75">
      <c r="A542" s="98" t="s">
        <v>134</v>
      </c>
      <c r="B542" s="51" t="s">
        <v>920</v>
      </c>
      <c r="C542" s="51">
        <v>10</v>
      </c>
      <c r="D542" s="57" t="s">
        <v>1008</v>
      </c>
      <c r="E542" s="95" t="s">
        <v>296</v>
      </c>
      <c r="F542" s="51" t="s">
        <v>495</v>
      </c>
      <c r="G542" s="47">
        <f t="shared" si="249"/>
        <v>26</v>
      </c>
      <c r="H542" s="47">
        <v>26</v>
      </c>
      <c r="I542" s="47"/>
      <c r="J542" s="47">
        <f t="shared" si="250"/>
        <v>26</v>
      </c>
      <c r="K542" s="47">
        <v>26</v>
      </c>
      <c r="L542" s="47"/>
      <c r="M542" s="47">
        <f t="shared" si="251"/>
        <v>26</v>
      </c>
      <c r="N542" s="47">
        <v>26</v>
      </c>
      <c r="O542" s="47"/>
    </row>
    <row r="543" spans="1:15" ht="126">
      <c r="A543" s="98" t="s">
        <v>121</v>
      </c>
      <c r="B543" s="51" t="s">
        <v>920</v>
      </c>
      <c r="C543" s="51">
        <v>10</v>
      </c>
      <c r="D543" s="57" t="s">
        <v>1008</v>
      </c>
      <c r="E543" s="95" t="s">
        <v>296</v>
      </c>
      <c r="F543" s="51" t="s">
        <v>787</v>
      </c>
      <c r="G543" s="47">
        <f t="shared" si="249"/>
        <v>1022</v>
      </c>
      <c r="H543" s="97">
        <v>1022</v>
      </c>
      <c r="I543" s="97"/>
      <c r="J543" s="47">
        <f t="shared" si="250"/>
        <v>1064</v>
      </c>
      <c r="K543" s="97">
        <v>1064</v>
      </c>
      <c r="L543" s="97"/>
      <c r="M543" s="47">
        <f t="shared" si="251"/>
        <v>1108</v>
      </c>
      <c r="N543" s="97">
        <v>1108</v>
      </c>
      <c r="O543" s="97"/>
    </row>
    <row r="544" spans="1:15" ht="141.75">
      <c r="A544" s="98" t="s">
        <v>960</v>
      </c>
      <c r="B544" s="51" t="s">
        <v>920</v>
      </c>
      <c r="C544" s="51">
        <v>10</v>
      </c>
      <c r="D544" s="57" t="s">
        <v>1008</v>
      </c>
      <c r="E544" s="95" t="s">
        <v>959</v>
      </c>
      <c r="F544" s="51" t="s">
        <v>787</v>
      </c>
      <c r="G544" s="47">
        <f>SUM(H544:I544)</f>
        <v>300.3</v>
      </c>
      <c r="H544" s="97">
        <v>300.3</v>
      </c>
      <c r="I544" s="97"/>
      <c r="J544" s="47">
        <f>SUM(K544:L544)</f>
        <v>317.1</v>
      </c>
      <c r="K544" s="97">
        <v>317.1</v>
      </c>
      <c r="L544" s="97"/>
      <c r="M544" s="47">
        <f>SUM(N544:O544)</f>
        <v>329.9</v>
      </c>
      <c r="N544" s="97">
        <v>329.9</v>
      </c>
      <c r="O544" s="97"/>
    </row>
    <row r="545" spans="1:15" ht="189">
      <c r="A545" s="96" t="s">
        <v>694</v>
      </c>
      <c r="B545" s="51" t="s">
        <v>920</v>
      </c>
      <c r="C545" s="51">
        <v>10</v>
      </c>
      <c r="D545" s="57" t="s">
        <v>1008</v>
      </c>
      <c r="E545" s="95" t="s">
        <v>114</v>
      </c>
      <c r="F545" s="51" t="s">
        <v>495</v>
      </c>
      <c r="G545" s="150">
        <f>SUM(H545:I545)</f>
        <v>1</v>
      </c>
      <c r="H545" s="151">
        <v>1</v>
      </c>
      <c r="I545" s="151"/>
      <c r="J545" s="150">
        <f>SUM(K545:L545)</f>
        <v>1</v>
      </c>
      <c r="K545" s="151">
        <v>1</v>
      </c>
      <c r="L545" s="151"/>
      <c r="M545" s="150">
        <f>SUM(N545:O545)</f>
        <v>1</v>
      </c>
      <c r="N545" s="151">
        <v>1</v>
      </c>
      <c r="O545" s="151"/>
    </row>
    <row r="546" spans="1:15" ht="189">
      <c r="A546" s="98" t="s">
        <v>614</v>
      </c>
      <c r="B546" s="51" t="s">
        <v>920</v>
      </c>
      <c r="C546" s="51">
        <v>10</v>
      </c>
      <c r="D546" s="57" t="s">
        <v>1008</v>
      </c>
      <c r="E546" s="95" t="s">
        <v>114</v>
      </c>
      <c r="F546" s="51" t="s">
        <v>787</v>
      </c>
      <c r="G546" s="150">
        <f>SUM(H546:I546)</f>
        <v>40</v>
      </c>
      <c r="H546" s="151">
        <v>40</v>
      </c>
      <c r="I546" s="151"/>
      <c r="J546" s="150">
        <f>SUM(K546:L546)</f>
        <v>43</v>
      </c>
      <c r="K546" s="151">
        <v>43</v>
      </c>
      <c r="L546" s="151"/>
      <c r="M546" s="150">
        <f>SUM(N546:O546)</f>
        <v>47</v>
      </c>
      <c r="N546" s="151">
        <v>47</v>
      </c>
      <c r="O546" s="151"/>
    </row>
    <row r="547" spans="1:15" ht="189">
      <c r="A547" s="98" t="s">
        <v>614</v>
      </c>
      <c r="B547" s="51" t="s">
        <v>920</v>
      </c>
      <c r="C547" s="51">
        <v>10</v>
      </c>
      <c r="D547" s="57" t="s">
        <v>1008</v>
      </c>
      <c r="E547" s="95" t="s">
        <v>809</v>
      </c>
      <c r="F547" s="51" t="s">
        <v>787</v>
      </c>
      <c r="G547" s="150">
        <f>SUM(H547:I547)</f>
        <v>29</v>
      </c>
      <c r="H547" s="151">
        <v>29</v>
      </c>
      <c r="I547" s="151"/>
      <c r="J547" s="150">
        <f>SUM(K547:L547)</f>
        <v>29</v>
      </c>
      <c r="K547" s="151">
        <v>29</v>
      </c>
      <c r="L547" s="151"/>
      <c r="M547" s="150">
        <f>SUM(N547:O547)</f>
        <v>29</v>
      </c>
      <c r="N547" s="151">
        <v>29</v>
      </c>
      <c r="O547" s="151"/>
    </row>
    <row r="548" spans="1:15" ht="63">
      <c r="A548" s="94" t="s">
        <v>463</v>
      </c>
      <c r="B548" s="56" t="s">
        <v>920</v>
      </c>
      <c r="C548" s="51">
        <v>10</v>
      </c>
      <c r="D548" s="57" t="s">
        <v>1008</v>
      </c>
      <c r="E548" s="58" t="s">
        <v>462</v>
      </c>
      <c r="F548" s="51"/>
      <c r="G548" s="47">
        <f aca="true" t="shared" si="252" ref="G548:O548">SUM(G549:G569)</f>
        <v>32853.3</v>
      </c>
      <c r="H548" s="47">
        <f>SUM(H549:H569)</f>
        <v>31776.6</v>
      </c>
      <c r="I548" s="47">
        <f t="shared" si="252"/>
        <v>1076.7</v>
      </c>
      <c r="J548" s="47">
        <f>SUM(J549:J569)</f>
        <v>28383</v>
      </c>
      <c r="K548" s="47">
        <f t="shared" si="252"/>
        <v>28383</v>
      </c>
      <c r="L548" s="47">
        <f t="shared" si="252"/>
        <v>0</v>
      </c>
      <c r="M548" s="47">
        <f t="shared" si="252"/>
        <v>29100</v>
      </c>
      <c r="N548" s="47">
        <f t="shared" si="252"/>
        <v>29100</v>
      </c>
      <c r="O548" s="47">
        <f t="shared" si="252"/>
        <v>0</v>
      </c>
    </row>
    <row r="549" spans="1:15" ht="63">
      <c r="A549" s="98" t="s">
        <v>159</v>
      </c>
      <c r="B549" s="56" t="s">
        <v>920</v>
      </c>
      <c r="C549" s="51">
        <v>10</v>
      </c>
      <c r="D549" s="57" t="s">
        <v>1008</v>
      </c>
      <c r="E549" s="51" t="s">
        <v>158</v>
      </c>
      <c r="F549" s="51" t="s">
        <v>787</v>
      </c>
      <c r="G549" s="47">
        <f aca="true" t="shared" si="253" ref="G549:G569">SUM(H549:I549)</f>
        <v>1076.7</v>
      </c>
      <c r="H549" s="47"/>
      <c r="I549" s="47">
        <v>1076.7</v>
      </c>
      <c r="J549" s="47">
        <f aca="true" t="shared" si="254" ref="J549:J569">SUM(K549:L549)</f>
        <v>0</v>
      </c>
      <c r="K549" s="47"/>
      <c r="L549" s="47"/>
      <c r="M549" s="47">
        <f aca="true" t="shared" si="255" ref="M549:M569">SUM(N549:O549)</f>
        <v>0</v>
      </c>
      <c r="N549" s="47"/>
      <c r="O549" s="47"/>
    </row>
    <row r="550" spans="1:15" ht="173.25">
      <c r="A550" s="152" t="s">
        <v>112</v>
      </c>
      <c r="B550" s="51" t="s">
        <v>920</v>
      </c>
      <c r="C550" s="51" t="s">
        <v>789</v>
      </c>
      <c r="D550" s="57" t="s">
        <v>1008</v>
      </c>
      <c r="E550" s="111" t="s">
        <v>705</v>
      </c>
      <c r="F550" s="51" t="s">
        <v>495</v>
      </c>
      <c r="G550" s="47">
        <f>SUM(H550:I550)</f>
        <v>131.1</v>
      </c>
      <c r="H550" s="97">
        <v>131.1</v>
      </c>
      <c r="I550" s="97"/>
      <c r="J550" s="47">
        <f>SUM(K550:L550)</f>
        <v>131.7</v>
      </c>
      <c r="K550" s="97">
        <v>131.7</v>
      </c>
      <c r="L550" s="97"/>
      <c r="M550" s="47">
        <f>SUM(N550:O550)</f>
        <v>130.7</v>
      </c>
      <c r="N550" s="97">
        <v>130.7</v>
      </c>
      <c r="O550" s="97"/>
    </row>
    <row r="551" spans="1:15" ht="173.25">
      <c r="A551" s="152" t="s">
        <v>113</v>
      </c>
      <c r="B551" s="51" t="s">
        <v>920</v>
      </c>
      <c r="C551" s="51" t="s">
        <v>789</v>
      </c>
      <c r="D551" s="57" t="s">
        <v>1008</v>
      </c>
      <c r="E551" s="111" t="s">
        <v>705</v>
      </c>
      <c r="F551" s="51" t="s">
        <v>787</v>
      </c>
      <c r="G551" s="47">
        <f>SUM(H551:I551)</f>
        <v>14426.5</v>
      </c>
      <c r="H551" s="97">
        <f>8707.9+1372.5+4346.1</f>
        <v>14426.5</v>
      </c>
      <c r="I551" s="97"/>
      <c r="J551" s="47">
        <f>SUM(K551:L551)</f>
        <v>8801.3</v>
      </c>
      <c r="K551" s="97">
        <v>8801.3</v>
      </c>
      <c r="L551" s="97"/>
      <c r="M551" s="47">
        <f>SUM(N551:O551)</f>
        <v>8741.3</v>
      </c>
      <c r="N551" s="97">
        <v>8741.3</v>
      </c>
      <c r="O551" s="97"/>
    </row>
    <row r="552" spans="1:15" ht="110.25">
      <c r="A552" s="98" t="s">
        <v>937</v>
      </c>
      <c r="B552" s="51" t="s">
        <v>920</v>
      </c>
      <c r="C552" s="51" t="s">
        <v>789</v>
      </c>
      <c r="D552" s="57" t="s">
        <v>1008</v>
      </c>
      <c r="E552" s="95" t="s">
        <v>240</v>
      </c>
      <c r="F552" s="51" t="s">
        <v>495</v>
      </c>
      <c r="G552" s="47">
        <f t="shared" si="253"/>
        <v>2</v>
      </c>
      <c r="H552" s="97">
        <v>2</v>
      </c>
      <c r="I552" s="97"/>
      <c r="J552" s="47">
        <f t="shared" si="254"/>
        <v>2</v>
      </c>
      <c r="K552" s="97">
        <v>2</v>
      </c>
      <c r="L552" s="97"/>
      <c r="M552" s="47">
        <f t="shared" si="255"/>
        <v>2</v>
      </c>
      <c r="N552" s="97">
        <v>2</v>
      </c>
      <c r="O552" s="97"/>
    </row>
    <row r="553" spans="1:15" ht="110.25">
      <c r="A553" s="98" t="s">
        <v>518</v>
      </c>
      <c r="B553" s="51" t="s">
        <v>920</v>
      </c>
      <c r="C553" s="51" t="s">
        <v>789</v>
      </c>
      <c r="D553" s="57" t="s">
        <v>1008</v>
      </c>
      <c r="E553" s="95" t="s">
        <v>240</v>
      </c>
      <c r="F553" s="51" t="s">
        <v>787</v>
      </c>
      <c r="G553" s="47">
        <f t="shared" si="253"/>
        <v>186</v>
      </c>
      <c r="H553" s="97">
        <v>186</v>
      </c>
      <c r="I553" s="97"/>
      <c r="J553" s="47">
        <f t="shared" si="254"/>
        <v>193</v>
      </c>
      <c r="K553" s="97">
        <v>193</v>
      </c>
      <c r="L553" s="97"/>
      <c r="M553" s="47">
        <f t="shared" si="255"/>
        <v>201</v>
      </c>
      <c r="N553" s="97">
        <v>201</v>
      </c>
      <c r="O553" s="97"/>
    </row>
    <row r="554" spans="1:15" ht="126">
      <c r="A554" s="98" t="s">
        <v>857</v>
      </c>
      <c r="B554" s="51" t="s">
        <v>920</v>
      </c>
      <c r="C554" s="51">
        <v>10</v>
      </c>
      <c r="D554" s="57" t="s">
        <v>1008</v>
      </c>
      <c r="E554" s="95" t="s">
        <v>241</v>
      </c>
      <c r="F554" s="51" t="s">
        <v>495</v>
      </c>
      <c r="G554" s="47">
        <f t="shared" si="253"/>
        <v>1</v>
      </c>
      <c r="H554" s="47">
        <v>1</v>
      </c>
      <c r="I554" s="47"/>
      <c r="J554" s="47">
        <f t="shared" si="254"/>
        <v>1</v>
      </c>
      <c r="K554" s="47">
        <v>1</v>
      </c>
      <c r="L554" s="47"/>
      <c r="M554" s="47">
        <f t="shared" si="255"/>
        <v>1</v>
      </c>
      <c r="N554" s="47">
        <v>1</v>
      </c>
      <c r="O554" s="47"/>
    </row>
    <row r="555" spans="1:15" ht="126">
      <c r="A555" s="98" t="s">
        <v>179</v>
      </c>
      <c r="B555" s="51" t="s">
        <v>920</v>
      </c>
      <c r="C555" s="51" t="s">
        <v>789</v>
      </c>
      <c r="D555" s="57" t="s">
        <v>1008</v>
      </c>
      <c r="E555" s="95" t="s">
        <v>241</v>
      </c>
      <c r="F555" s="51" t="s">
        <v>787</v>
      </c>
      <c r="G555" s="47">
        <f t="shared" si="253"/>
        <v>123</v>
      </c>
      <c r="H555" s="97">
        <v>123</v>
      </c>
      <c r="I555" s="97"/>
      <c r="J555" s="47">
        <f t="shared" si="254"/>
        <v>128</v>
      </c>
      <c r="K555" s="97">
        <v>128</v>
      </c>
      <c r="L555" s="97"/>
      <c r="M555" s="47">
        <f t="shared" si="255"/>
        <v>133</v>
      </c>
      <c r="N555" s="97">
        <v>133</v>
      </c>
      <c r="O555" s="97"/>
    </row>
    <row r="556" spans="1:15" ht="299.25">
      <c r="A556" s="96" t="s">
        <v>128</v>
      </c>
      <c r="B556" s="51" t="s">
        <v>920</v>
      </c>
      <c r="C556" s="51">
        <v>10</v>
      </c>
      <c r="D556" s="57" t="s">
        <v>1008</v>
      </c>
      <c r="E556" s="95" t="s">
        <v>242</v>
      </c>
      <c r="F556" s="51" t="s">
        <v>495</v>
      </c>
      <c r="G556" s="47">
        <f t="shared" si="253"/>
        <v>1</v>
      </c>
      <c r="H556" s="47">
        <v>1</v>
      </c>
      <c r="I556" s="47"/>
      <c r="J556" s="47">
        <f t="shared" si="254"/>
        <v>1</v>
      </c>
      <c r="K556" s="47">
        <v>1</v>
      </c>
      <c r="L556" s="47"/>
      <c r="M556" s="47">
        <f t="shared" si="255"/>
        <v>1</v>
      </c>
      <c r="N556" s="47">
        <v>1</v>
      </c>
      <c r="O556" s="47"/>
    </row>
    <row r="557" spans="1:15" ht="299.25">
      <c r="A557" s="96" t="s">
        <v>129</v>
      </c>
      <c r="B557" s="51" t="s">
        <v>920</v>
      </c>
      <c r="C557" s="51">
        <v>10</v>
      </c>
      <c r="D557" s="57" t="s">
        <v>1008</v>
      </c>
      <c r="E557" s="95" t="s">
        <v>242</v>
      </c>
      <c r="F557" s="51" t="s">
        <v>787</v>
      </c>
      <c r="G557" s="47">
        <f t="shared" si="253"/>
        <v>77</v>
      </c>
      <c r="H557" s="97">
        <v>77</v>
      </c>
      <c r="I557" s="97"/>
      <c r="J557" s="47">
        <f t="shared" si="254"/>
        <v>79</v>
      </c>
      <c r="K557" s="97">
        <v>79</v>
      </c>
      <c r="L557" s="97"/>
      <c r="M557" s="47">
        <f t="shared" si="255"/>
        <v>83</v>
      </c>
      <c r="N557" s="97">
        <v>83</v>
      </c>
      <c r="O557" s="97"/>
    </row>
    <row r="558" spans="1:15" ht="126">
      <c r="A558" s="98" t="s">
        <v>221</v>
      </c>
      <c r="B558" s="51" t="s">
        <v>920</v>
      </c>
      <c r="C558" s="51" t="s">
        <v>789</v>
      </c>
      <c r="D558" s="57" t="s">
        <v>1008</v>
      </c>
      <c r="E558" s="95" t="s">
        <v>243</v>
      </c>
      <c r="F558" s="51" t="s">
        <v>495</v>
      </c>
      <c r="G558" s="47">
        <f t="shared" si="253"/>
        <v>58.5</v>
      </c>
      <c r="H558" s="47">
        <v>58.5</v>
      </c>
      <c r="I558" s="47"/>
      <c r="J558" s="47">
        <f t="shared" si="254"/>
        <v>90</v>
      </c>
      <c r="K558" s="47">
        <v>90</v>
      </c>
      <c r="L558" s="47"/>
      <c r="M558" s="47">
        <f t="shared" si="255"/>
        <v>127</v>
      </c>
      <c r="N558" s="47">
        <v>127</v>
      </c>
      <c r="O558" s="47"/>
    </row>
    <row r="559" spans="1:15" ht="110.25">
      <c r="A559" s="98" t="s">
        <v>938</v>
      </c>
      <c r="B559" s="51" t="s">
        <v>920</v>
      </c>
      <c r="C559" s="51" t="s">
        <v>789</v>
      </c>
      <c r="D559" s="57" t="s">
        <v>1008</v>
      </c>
      <c r="E559" s="95" t="s">
        <v>243</v>
      </c>
      <c r="F559" s="51" t="s">
        <v>787</v>
      </c>
      <c r="G559" s="47">
        <f t="shared" si="253"/>
        <v>5960.5</v>
      </c>
      <c r="H559" s="97">
        <v>5960.5</v>
      </c>
      <c r="I559" s="97"/>
      <c r="J559" s="47">
        <f t="shared" si="254"/>
        <v>6169</v>
      </c>
      <c r="K559" s="97">
        <v>6169</v>
      </c>
      <c r="L559" s="97"/>
      <c r="M559" s="47">
        <f t="shared" si="255"/>
        <v>6382</v>
      </c>
      <c r="N559" s="97">
        <v>6382</v>
      </c>
      <c r="O559" s="97"/>
    </row>
    <row r="560" spans="1:15" ht="94.5">
      <c r="A560" s="98" t="s">
        <v>939</v>
      </c>
      <c r="B560" s="51" t="s">
        <v>920</v>
      </c>
      <c r="C560" s="51">
        <v>10</v>
      </c>
      <c r="D560" s="57" t="s">
        <v>1008</v>
      </c>
      <c r="E560" s="95" t="s">
        <v>291</v>
      </c>
      <c r="F560" s="51" t="s">
        <v>495</v>
      </c>
      <c r="G560" s="47">
        <f t="shared" si="253"/>
        <v>1</v>
      </c>
      <c r="H560" s="47">
        <v>1</v>
      </c>
      <c r="I560" s="47"/>
      <c r="J560" s="47">
        <f t="shared" si="254"/>
        <v>1</v>
      </c>
      <c r="K560" s="47">
        <v>1</v>
      </c>
      <c r="L560" s="47"/>
      <c r="M560" s="47">
        <f t="shared" si="255"/>
        <v>1</v>
      </c>
      <c r="N560" s="47">
        <v>1</v>
      </c>
      <c r="O560" s="47"/>
    </row>
    <row r="561" spans="1:15" ht="94.5">
      <c r="A561" s="98" t="s">
        <v>235</v>
      </c>
      <c r="B561" s="51" t="s">
        <v>920</v>
      </c>
      <c r="C561" s="51">
        <v>10</v>
      </c>
      <c r="D561" s="57" t="s">
        <v>1008</v>
      </c>
      <c r="E561" s="95" t="s">
        <v>291</v>
      </c>
      <c r="F561" s="51" t="s">
        <v>787</v>
      </c>
      <c r="G561" s="47">
        <f t="shared" si="253"/>
        <v>29</v>
      </c>
      <c r="H561" s="97">
        <v>29</v>
      </c>
      <c r="I561" s="97"/>
      <c r="J561" s="47">
        <f t="shared" si="254"/>
        <v>31</v>
      </c>
      <c r="K561" s="97">
        <v>31</v>
      </c>
      <c r="L561" s="97"/>
      <c r="M561" s="47">
        <f t="shared" si="255"/>
        <v>32</v>
      </c>
      <c r="N561" s="97">
        <v>32</v>
      </c>
      <c r="O561" s="97"/>
    </row>
    <row r="562" spans="1:15" ht="110.25">
      <c r="A562" s="98" t="s">
        <v>714</v>
      </c>
      <c r="B562" s="51" t="s">
        <v>920</v>
      </c>
      <c r="C562" s="51">
        <v>10</v>
      </c>
      <c r="D562" s="57" t="s">
        <v>1008</v>
      </c>
      <c r="E562" s="95" t="s">
        <v>713</v>
      </c>
      <c r="F562" s="51" t="s">
        <v>495</v>
      </c>
      <c r="G562" s="47">
        <f>SUM(H562:I562)</f>
        <v>1</v>
      </c>
      <c r="H562" s="97">
        <v>1</v>
      </c>
      <c r="I562" s="97"/>
      <c r="J562" s="47">
        <f>SUM(K562:L562)</f>
        <v>1</v>
      </c>
      <c r="K562" s="97">
        <v>1</v>
      </c>
      <c r="L562" s="97"/>
      <c r="M562" s="47">
        <f>SUM(N562:O562)</f>
        <v>1</v>
      </c>
      <c r="N562" s="97">
        <v>1</v>
      </c>
      <c r="O562" s="97"/>
    </row>
    <row r="563" spans="1:15" ht="94.5">
      <c r="A563" s="98" t="s">
        <v>715</v>
      </c>
      <c r="B563" s="51" t="s">
        <v>920</v>
      </c>
      <c r="C563" s="51">
        <v>10</v>
      </c>
      <c r="D563" s="57" t="s">
        <v>1008</v>
      </c>
      <c r="E563" s="95" t="s">
        <v>713</v>
      </c>
      <c r="F563" s="51" t="s">
        <v>787</v>
      </c>
      <c r="G563" s="47">
        <f>SUM(H563:I563)</f>
        <v>15</v>
      </c>
      <c r="H563" s="97">
        <v>15</v>
      </c>
      <c r="I563" s="97"/>
      <c r="J563" s="47">
        <f>SUM(K563:L563)</f>
        <v>15</v>
      </c>
      <c r="K563" s="97">
        <v>15</v>
      </c>
      <c r="L563" s="97"/>
      <c r="M563" s="47">
        <f>SUM(N563:O563)</f>
        <v>15</v>
      </c>
      <c r="N563" s="97">
        <v>15</v>
      </c>
      <c r="O563" s="97"/>
    </row>
    <row r="564" spans="1:15" ht="141.75">
      <c r="A564" s="98" t="s">
        <v>708</v>
      </c>
      <c r="B564" s="51" t="s">
        <v>920</v>
      </c>
      <c r="C564" s="51">
        <v>10</v>
      </c>
      <c r="D564" s="57" t="s">
        <v>1008</v>
      </c>
      <c r="E564" s="95" t="s">
        <v>707</v>
      </c>
      <c r="F564" s="51" t="s">
        <v>495</v>
      </c>
      <c r="G564" s="47">
        <f>SUM(H564:I564)</f>
        <v>1</v>
      </c>
      <c r="H564" s="97">
        <v>1</v>
      </c>
      <c r="I564" s="97"/>
      <c r="J564" s="47">
        <f>SUM(K564:L564)</f>
        <v>1</v>
      </c>
      <c r="K564" s="97">
        <v>1</v>
      </c>
      <c r="L564" s="97"/>
      <c r="M564" s="47">
        <f>SUM(N564:O564)</f>
        <v>1</v>
      </c>
      <c r="N564" s="97">
        <v>1</v>
      </c>
      <c r="O564" s="97"/>
    </row>
    <row r="565" spans="1:15" ht="126">
      <c r="A565" s="98" t="s">
        <v>706</v>
      </c>
      <c r="B565" s="51" t="s">
        <v>920</v>
      </c>
      <c r="C565" s="51">
        <v>10</v>
      </c>
      <c r="D565" s="57" t="s">
        <v>1008</v>
      </c>
      <c r="E565" s="95" t="s">
        <v>707</v>
      </c>
      <c r="F565" s="51" t="s">
        <v>787</v>
      </c>
      <c r="G565" s="47">
        <f>SUM(H565:I565)</f>
        <v>12</v>
      </c>
      <c r="H565" s="97">
        <v>12</v>
      </c>
      <c r="I565" s="97"/>
      <c r="J565" s="47">
        <f>SUM(K565:L565)</f>
        <v>12</v>
      </c>
      <c r="K565" s="97">
        <v>12</v>
      </c>
      <c r="L565" s="97"/>
      <c r="M565" s="47">
        <f>SUM(N565:O565)</f>
        <v>13</v>
      </c>
      <c r="N565" s="97">
        <v>13</v>
      </c>
      <c r="O565" s="97"/>
    </row>
    <row r="566" spans="1:15" ht="141.75">
      <c r="A566" s="98" t="s">
        <v>236</v>
      </c>
      <c r="B566" s="51" t="s">
        <v>920</v>
      </c>
      <c r="C566" s="51">
        <v>10</v>
      </c>
      <c r="D566" s="57" t="s">
        <v>1008</v>
      </c>
      <c r="E566" s="95" t="s">
        <v>292</v>
      </c>
      <c r="F566" s="51" t="s">
        <v>495</v>
      </c>
      <c r="G566" s="47">
        <f t="shared" si="253"/>
        <v>183.8</v>
      </c>
      <c r="H566" s="47">
        <v>183.8</v>
      </c>
      <c r="I566" s="47"/>
      <c r="J566" s="47">
        <f t="shared" si="254"/>
        <v>206.6</v>
      </c>
      <c r="K566" s="47">
        <v>206.6</v>
      </c>
      <c r="L566" s="47"/>
      <c r="M566" s="47">
        <f t="shared" si="255"/>
        <v>237.8</v>
      </c>
      <c r="N566" s="47">
        <v>237.8</v>
      </c>
      <c r="O566" s="47"/>
    </row>
    <row r="567" spans="1:15" ht="126">
      <c r="A567" s="98" t="s">
        <v>248</v>
      </c>
      <c r="B567" s="51" t="s">
        <v>920</v>
      </c>
      <c r="C567" s="51">
        <v>10</v>
      </c>
      <c r="D567" s="57" t="s">
        <v>1008</v>
      </c>
      <c r="E567" s="95" t="s">
        <v>292</v>
      </c>
      <c r="F567" s="51" t="s">
        <v>787</v>
      </c>
      <c r="G567" s="47">
        <f t="shared" si="253"/>
        <v>10401.2</v>
      </c>
      <c r="H567" s="97">
        <f>11901.2-1500</f>
        <v>10401.2</v>
      </c>
      <c r="I567" s="97"/>
      <c r="J567" s="47">
        <f t="shared" si="254"/>
        <v>12358.4</v>
      </c>
      <c r="K567" s="97">
        <v>12358.4</v>
      </c>
      <c r="L567" s="97"/>
      <c r="M567" s="47">
        <f t="shared" si="255"/>
        <v>12830.2</v>
      </c>
      <c r="N567" s="97">
        <v>12830.2</v>
      </c>
      <c r="O567" s="97"/>
    </row>
    <row r="568" spans="1:15" ht="94.5">
      <c r="A568" s="98" t="s">
        <v>1016</v>
      </c>
      <c r="B568" s="51" t="s">
        <v>920</v>
      </c>
      <c r="C568" s="51">
        <v>10</v>
      </c>
      <c r="D568" s="57" t="s">
        <v>1008</v>
      </c>
      <c r="E568" s="95" t="s">
        <v>297</v>
      </c>
      <c r="F568" s="51" t="s">
        <v>495</v>
      </c>
      <c r="G568" s="47">
        <f t="shared" si="253"/>
        <v>2</v>
      </c>
      <c r="H568" s="47">
        <v>2</v>
      </c>
      <c r="I568" s="47"/>
      <c r="J568" s="47">
        <f t="shared" si="254"/>
        <v>2</v>
      </c>
      <c r="K568" s="47">
        <v>2</v>
      </c>
      <c r="L568" s="47"/>
      <c r="M568" s="47">
        <f t="shared" si="255"/>
        <v>2</v>
      </c>
      <c r="N568" s="47">
        <v>2</v>
      </c>
      <c r="O568" s="47"/>
    </row>
    <row r="569" spans="1:15" ht="94.5">
      <c r="A569" s="98" t="s">
        <v>627</v>
      </c>
      <c r="B569" s="51" t="s">
        <v>920</v>
      </c>
      <c r="C569" s="51" t="s">
        <v>789</v>
      </c>
      <c r="D569" s="57" t="s">
        <v>1008</v>
      </c>
      <c r="E569" s="95" t="s">
        <v>297</v>
      </c>
      <c r="F569" s="51" t="s">
        <v>787</v>
      </c>
      <c r="G569" s="47">
        <f t="shared" si="253"/>
        <v>164</v>
      </c>
      <c r="H569" s="97">
        <f>153+11</f>
        <v>164</v>
      </c>
      <c r="I569" s="97"/>
      <c r="J569" s="47">
        <f t="shared" si="254"/>
        <v>159</v>
      </c>
      <c r="K569" s="97">
        <v>159</v>
      </c>
      <c r="L569" s="97"/>
      <c r="M569" s="47">
        <f t="shared" si="255"/>
        <v>165</v>
      </c>
      <c r="N569" s="97">
        <v>165</v>
      </c>
      <c r="O569" s="97"/>
    </row>
    <row r="570" spans="1:15" ht="157.5">
      <c r="A570" s="55" t="s">
        <v>230</v>
      </c>
      <c r="B570" s="51" t="s">
        <v>920</v>
      </c>
      <c r="C570" s="51" t="s">
        <v>789</v>
      </c>
      <c r="D570" s="57" t="s">
        <v>1008</v>
      </c>
      <c r="E570" s="93" t="s">
        <v>1014</v>
      </c>
      <c r="F570" s="51"/>
      <c r="G570" s="47">
        <f aca="true" t="shared" si="256" ref="G570:O571">G571</f>
        <v>338</v>
      </c>
      <c r="H570" s="47">
        <f t="shared" si="256"/>
        <v>338</v>
      </c>
      <c r="I570" s="47">
        <f t="shared" si="256"/>
        <v>0</v>
      </c>
      <c r="J570" s="47">
        <f t="shared" si="256"/>
        <v>338</v>
      </c>
      <c r="K570" s="47">
        <f t="shared" si="256"/>
        <v>338</v>
      </c>
      <c r="L570" s="47">
        <f t="shared" si="256"/>
        <v>0</v>
      </c>
      <c r="M570" s="47">
        <f t="shared" si="256"/>
        <v>338</v>
      </c>
      <c r="N570" s="47">
        <f t="shared" si="256"/>
        <v>338</v>
      </c>
      <c r="O570" s="47">
        <f t="shared" si="256"/>
        <v>0</v>
      </c>
    </row>
    <row r="571" spans="1:15" ht="94.5">
      <c r="A571" s="55" t="s">
        <v>133</v>
      </c>
      <c r="B571" s="51" t="s">
        <v>920</v>
      </c>
      <c r="C571" s="51" t="s">
        <v>789</v>
      </c>
      <c r="D571" s="57" t="s">
        <v>1008</v>
      </c>
      <c r="E571" s="93" t="s">
        <v>1015</v>
      </c>
      <c r="F571" s="51"/>
      <c r="G571" s="47">
        <f t="shared" si="256"/>
        <v>338</v>
      </c>
      <c r="H571" s="47">
        <f t="shared" si="256"/>
        <v>338</v>
      </c>
      <c r="I571" s="47">
        <f t="shared" si="256"/>
        <v>0</v>
      </c>
      <c r="J571" s="47">
        <f t="shared" si="256"/>
        <v>338</v>
      </c>
      <c r="K571" s="47">
        <f t="shared" si="256"/>
        <v>338</v>
      </c>
      <c r="L571" s="47">
        <f t="shared" si="256"/>
        <v>0</v>
      </c>
      <c r="M571" s="47">
        <f t="shared" si="256"/>
        <v>338</v>
      </c>
      <c r="N571" s="47">
        <f t="shared" si="256"/>
        <v>338</v>
      </c>
      <c r="O571" s="47">
        <f t="shared" si="256"/>
        <v>0</v>
      </c>
    </row>
    <row r="572" spans="1:15" ht="236.25">
      <c r="A572" s="94" t="s">
        <v>677</v>
      </c>
      <c r="B572" s="51" t="s">
        <v>920</v>
      </c>
      <c r="C572" s="51" t="s">
        <v>789</v>
      </c>
      <c r="D572" s="57" t="s">
        <v>1008</v>
      </c>
      <c r="E572" s="95" t="s">
        <v>666</v>
      </c>
      <c r="F572" s="51" t="s">
        <v>784</v>
      </c>
      <c r="G572" s="47">
        <f>SUM(H572:I572)</f>
        <v>338</v>
      </c>
      <c r="H572" s="97">
        <v>338</v>
      </c>
      <c r="I572" s="97"/>
      <c r="J572" s="47">
        <f>SUM(K572:L572)</f>
        <v>338</v>
      </c>
      <c r="K572" s="97">
        <v>338</v>
      </c>
      <c r="L572" s="97"/>
      <c r="M572" s="47">
        <f>SUM(N572:O572)</f>
        <v>338</v>
      </c>
      <c r="N572" s="97">
        <v>338</v>
      </c>
      <c r="O572" s="97"/>
    </row>
    <row r="573" spans="1:15" ht="141.75">
      <c r="A573" s="55" t="s">
        <v>226</v>
      </c>
      <c r="B573" s="51" t="s">
        <v>920</v>
      </c>
      <c r="C573" s="51">
        <v>10</v>
      </c>
      <c r="D573" s="57" t="s">
        <v>1008</v>
      </c>
      <c r="E573" s="93" t="s">
        <v>769</v>
      </c>
      <c r="F573" s="51"/>
      <c r="G573" s="47">
        <f aca="true" t="shared" si="257" ref="G573:O573">G574</f>
        <v>6276.5</v>
      </c>
      <c r="H573" s="47">
        <f t="shared" si="257"/>
        <v>5988</v>
      </c>
      <c r="I573" s="47">
        <f t="shared" si="257"/>
        <v>288.5</v>
      </c>
      <c r="J573" s="47">
        <f t="shared" si="257"/>
        <v>8952</v>
      </c>
      <c r="K573" s="47">
        <f t="shared" si="257"/>
        <v>8952</v>
      </c>
      <c r="L573" s="47">
        <f t="shared" si="257"/>
        <v>0</v>
      </c>
      <c r="M573" s="47">
        <f t="shared" si="257"/>
        <v>9324</v>
      </c>
      <c r="N573" s="47">
        <f t="shared" si="257"/>
        <v>9324</v>
      </c>
      <c r="O573" s="47">
        <f t="shared" si="257"/>
        <v>0</v>
      </c>
    </row>
    <row r="574" spans="1:15" ht="63">
      <c r="A574" s="55" t="s">
        <v>487</v>
      </c>
      <c r="B574" s="51" t="s">
        <v>920</v>
      </c>
      <c r="C574" s="51">
        <v>10</v>
      </c>
      <c r="D574" s="57" t="s">
        <v>1008</v>
      </c>
      <c r="E574" s="93" t="s">
        <v>770</v>
      </c>
      <c r="F574" s="51"/>
      <c r="G574" s="47">
        <f>SUM(G575:G579)</f>
        <v>6276.5</v>
      </c>
      <c r="H574" s="47">
        <f aca="true" t="shared" si="258" ref="H574:O574">SUM(H575:H579)</f>
        <v>5988</v>
      </c>
      <c r="I574" s="47">
        <f t="shared" si="258"/>
        <v>288.5</v>
      </c>
      <c r="J574" s="47">
        <f t="shared" si="258"/>
        <v>8952</v>
      </c>
      <c r="K574" s="47">
        <f t="shared" si="258"/>
        <v>8952</v>
      </c>
      <c r="L574" s="47">
        <f t="shared" si="258"/>
        <v>0</v>
      </c>
      <c r="M574" s="47">
        <f t="shared" si="258"/>
        <v>9324</v>
      </c>
      <c r="N574" s="47">
        <f t="shared" si="258"/>
        <v>9324</v>
      </c>
      <c r="O574" s="47">
        <f t="shared" si="258"/>
        <v>0</v>
      </c>
    </row>
    <row r="575" spans="1:15" ht="63">
      <c r="A575" s="98" t="s">
        <v>159</v>
      </c>
      <c r="B575" s="51" t="s">
        <v>920</v>
      </c>
      <c r="C575" s="51">
        <v>10</v>
      </c>
      <c r="D575" s="57" t="s">
        <v>1008</v>
      </c>
      <c r="E575" s="95" t="s">
        <v>160</v>
      </c>
      <c r="F575" s="51" t="s">
        <v>787</v>
      </c>
      <c r="G575" s="47">
        <f>SUM(H575:I575)</f>
        <v>288.5</v>
      </c>
      <c r="H575" s="47"/>
      <c r="I575" s="47">
        <v>288.5</v>
      </c>
      <c r="J575" s="47">
        <f>SUM(K575:L575)</f>
        <v>0</v>
      </c>
      <c r="K575" s="47"/>
      <c r="L575" s="47"/>
      <c r="M575" s="47">
        <f>SUM(N575:O575)</f>
        <v>0</v>
      </c>
      <c r="N575" s="47"/>
      <c r="O575" s="47"/>
    </row>
    <row r="576" spans="1:15" ht="94.5">
      <c r="A576" s="98" t="s">
        <v>157</v>
      </c>
      <c r="B576" s="51" t="s">
        <v>920</v>
      </c>
      <c r="C576" s="51" t="s">
        <v>789</v>
      </c>
      <c r="D576" s="57" t="s">
        <v>1008</v>
      </c>
      <c r="E576" s="95" t="s">
        <v>923</v>
      </c>
      <c r="F576" s="51" t="s">
        <v>495</v>
      </c>
      <c r="G576" s="47">
        <f>SUM(H576:I576)</f>
        <v>73.5</v>
      </c>
      <c r="H576" s="47">
        <v>73.5</v>
      </c>
      <c r="I576" s="47"/>
      <c r="J576" s="47">
        <f>SUM(K576:L576)</f>
        <v>69</v>
      </c>
      <c r="K576" s="47">
        <v>69</v>
      </c>
      <c r="L576" s="47"/>
      <c r="M576" s="47">
        <f>SUM(N576:O576)</f>
        <v>72</v>
      </c>
      <c r="N576" s="47">
        <v>72</v>
      </c>
      <c r="O576" s="47"/>
    </row>
    <row r="577" spans="1:15" ht="94.5">
      <c r="A577" s="98" t="s">
        <v>609</v>
      </c>
      <c r="B577" s="51" t="s">
        <v>920</v>
      </c>
      <c r="C577" s="51" t="s">
        <v>789</v>
      </c>
      <c r="D577" s="57" t="s">
        <v>1008</v>
      </c>
      <c r="E577" s="95" t="s">
        <v>923</v>
      </c>
      <c r="F577" s="51" t="s">
        <v>787</v>
      </c>
      <c r="G577" s="47">
        <f>SUM(H577:I577)</f>
        <v>5734.5</v>
      </c>
      <c r="H577" s="47">
        <f>8334.5-2600</f>
        <v>5734.5</v>
      </c>
      <c r="I577" s="97"/>
      <c r="J577" s="47">
        <f>SUM(K577:L577)</f>
        <v>8681</v>
      </c>
      <c r="K577" s="47">
        <v>8681</v>
      </c>
      <c r="L577" s="97"/>
      <c r="M577" s="47">
        <f>SUM(N577:O577)</f>
        <v>9029</v>
      </c>
      <c r="N577" s="47">
        <v>9029</v>
      </c>
      <c r="O577" s="97"/>
    </row>
    <row r="578" spans="1:15" ht="94.5">
      <c r="A578" s="98" t="s">
        <v>610</v>
      </c>
      <c r="B578" s="51" t="s">
        <v>920</v>
      </c>
      <c r="C578" s="51">
        <v>10</v>
      </c>
      <c r="D578" s="57" t="s">
        <v>1008</v>
      </c>
      <c r="E578" s="95" t="s">
        <v>912</v>
      </c>
      <c r="F578" s="51" t="s">
        <v>495</v>
      </c>
      <c r="G578" s="47">
        <f>SUM(H578:I578)</f>
        <v>1</v>
      </c>
      <c r="H578" s="47">
        <v>1</v>
      </c>
      <c r="I578" s="47"/>
      <c r="J578" s="47">
        <f>SUM(K578:L578)</f>
        <v>1</v>
      </c>
      <c r="K578" s="47">
        <v>1</v>
      </c>
      <c r="L578" s="47"/>
      <c r="M578" s="47">
        <f>SUM(N578:O578)</f>
        <v>1</v>
      </c>
      <c r="N578" s="47">
        <v>1</v>
      </c>
      <c r="O578" s="47"/>
    </row>
    <row r="579" spans="1:15" ht="94.5">
      <c r="A579" s="98" t="s">
        <v>611</v>
      </c>
      <c r="B579" s="51" t="s">
        <v>920</v>
      </c>
      <c r="C579" s="51">
        <v>10</v>
      </c>
      <c r="D579" s="57" t="s">
        <v>1008</v>
      </c>
      <c r="E579" s="95" t="s">
        <v>912</v>
      </c>
      <c r="F579" s="51" t="s">
        <v>787</v>
      </c>
      <c r="G579" s="47">
        <f>SUM(H579:I579)</f>
        <v>179</v>
      </c>
      <c r="H579" s="97">
        <v>179</v>
      </c>
      <c r="I579" s="97"/>
      <c r="J579" s="47">
        <f>SUM(K579:L579)</f>
        <v>201</v>
      </c>
      <c r="K579" s="97">
        <v>201</v>
      </c>
      <c r="L579" s="97"/>
      <c r="M579" s="47">
        <f>SUM(N579:O579)</f>
        <v>222</v>
      </c>
      <c r="N579" s="97">
        <v>222</v>
      </c>
      <c r="O579" s="97"/>
    </row>
    <row r="580" spans="1:15" ht="126">
      <c r="A580" s="161" t="s">
        <v>203</v>
      </c>
      <c r="B580" s="51" t="s">
        <v>920</v>
      </c>
      <c r="C580" s="51">
        <v>10</v>
      </c>
      <c r="D580" s="57" t="s">
        <v>1008</v>
      </c>
      <c r="E580" s="124" t="s">
        <v>648</v>
      </c>
      <c r="F580" s="51"/>
      <c r="G580" s="47">
        <f>G581</f>
        <v>412.3</v>
      </c>
      <c r="H580" s="47">
        <f aca="true" t="shared" si="259" ref="H580:O582">H581</f>
        <v>412.3</v>
      </c>
      <c r="I580" s="47">
        <f t="shared" si="259"/>
        <v>0</v>
      </c>
      <c r="J580" s="47">
        <f t="shared" si="259"/>
        <v>0</v>
      </c>
      <c r="K580" s="47">
        <f t="shared" si="259"/>
        <v>0</v>
      </c>
      <c r="L580" s="47">
        <f t="shared" si="259"/>
        <v>0</v>
      </c>
      <c r="M580" s="47">
        <f t="shared" si="259"/>
        <v>0</v>
      </c>
      <c r="N580" s="47">
        <f t="shared" si="259"/>
        <v>0</v>
      </c>
      <c r="O580" s="47">
        <f t="shared" si="259"/>
        <v>0</v>
      </c>
    </row>
    <row r="581" spans="1:15" ht="189">
      <c r="A581" s="161" t="s">
        <v>370</v>
      </c>
      <c r="B581" s="51" t="s">
        <v>920</v>
      </c>
      <c r="C581" s="51">
        <v>10</v>
      </c>
      <c r="D581" s="57" t="s">
        <v>1008</v>
      </c>
      <c r="E581" s="117" t="s">
        <v>649</v>
      </c>
      <c r="F581" s="51"/>
      <c r="G581" s="47">
        <f>G582</f>
        <v>412.3</v>
      </c>
      <c r="H581" s="47">
        <f t="shared" si="259"/>
        <v>412.3</v>
      </c>
      <c r="I581" s="47">
        <f t="shared" si="259"/>
        <v>0</v>
      </c>
      <c r="J581" s="47">
        <f t="shared" si="259"/>
        <v>0</v>
      </c>
      <c r="K581" s="47">
        <f t="shared" si="259"/>
        <v>0</v>
      </c>
      <c r="L581" s="47">
        <f t="shared" si="259"/>
        <v>0</v>
      </c>
      <c r="M581" s="47">
        <f t="shared" si="259"/>
        <v>0</v>
      </c>
      <c r="N581" s="47">
        <f t="shared" si="259"/>
        <v>0</v>
      </c>
      <c r="O581" s="47">
        <f t="shared" si="259"/>
        <v>0</v>
      </c>
    </row>
    <row r="582" spans="1:15" ht="141.75">
      <c r="A582" s="160" t="s">
        <v>382</v>
      </c>
      <c r="B582" s="51" t="s">
        <v>920</v>
      </c>
      <c r="C582" s="51">
        <v>10</v>
      </c>
      <c r="D582" s="57" t="s">
        <v>1008</v>
      </c>
      <c r="E582" s="117" t="s">
        <v>384</v>
      </c>
      <c r="F582" s="51"/>
      <c r="G582" s="47">
        <f>G583</f>
        <v>412.3</v>
      </c>
      <c r="H582" s="47">
        <f t="shared" si="259"/>
        <v>412.3</v>
      </c>
      <c r="I582" s="47">
        <f t="shared" si="259"/>
        <v>0</v>
      </c>
      <c r="J582" s="47">
        <f t="shared" si="259"/>
        <v>0</v>
      </c>
      <c r="K582" s="47">
        <f t="shared" si="259"/>
        <v>0</v>
      </c>
      <c r="L582" s="47">
        <f t="shared" si="259"/>
        <v>0</v>
      </c>
      <c r="M582" s="47">
        <f t="shared" si="259"/>
        <v>0</v>
      </c>
      <c r="N582" s="47">
        <f t="shared" si="259"/>
        <v>0</v>
      </c>
      <c r="O582" s="47">
        <f t="shared" si="259"/>
        <v>0</v>
      </c>
    </row>
    <row r="583" spans="1:15" ht="236.25">
      <c r="A583" s="160" t="s">
        <v>383</v>
      </c>
      <c r="B583" s="51" t="s">
        <v>920</v>
      </c>
      <c r="C583" s="51">
        <v>10</v>
      </c>
      <c r="D583" s="57" t="s">
        <v>1008</v>
      </c>
      <c r="E583" s="118" t="s">
        <v>381</v>
      </c>
      <c r="F583" s="51" t="s">
        <v>787</v>
      </c>
      <c r="G583" s="47">
        <f>SUM(H583:I583)</f>
        <v>412.3</v>
      </c>
      <c r="H583" s="97">
        <v>412.3</v>
      </c>
      <c r="I583" s="97"/>
      <c r="J583" s="47">
        <f>SUM(K583:L583)</f>
        <v>0</v>
      </c>
      <c r="K583" s="97"/>
      <c r="L583" s="97"/>
      <c r="M583" s="47">
        <f>SUM(N583:O583)</f>
        <v>0</v>
      </c>
      <c r="N583" s="97"/>
      <c r="O583" s="97"/>
    </row>
    <row r="584" spans="1:15" ht="15.75">
      <c r="A584" s="48" t="s">
        <v>788</v>
      </c>
      <c r="B584" s="126">
        <v>873</v>
      </c>
      <c r="C584" s="89">
        <v>10</v>
      </c>
      <c r="D584" s="50" t="s">
        <v>528</v>
      </c>
      <c r="E584" s="51"/>
      <c r="F584" s="51"/>
      <c r="G584" s="88">
        <f aca="true" t="shared" si="260" ref="G584:O585">G585</f>
        <v>5897</v>
      </c>
      <c r="H584" s="88">
        <f t="shared" si="260"/>
        <v>5897</v>
      </c>
      <c r="I584" s="88">
        <f t="shared" si="260"/>
        <v>0</v>
      </c>
      <c r="J584" s="88">
        <f t="shared" si="260"/>
        <v>6780</v>
      </c>
      <c r="K584" s="88">
        <f t="shared" si="260"/>
        <v>6780</v>
      </c>
      <c r="L584" s="88">
        <f t="shared" si="260"/>
        <v>0</v>
      </c>
      <c r="M584" s="88">
        <f t="shared" si="260"/>
        <v>7250</v>
      </c>
      <c r="N584" s="88">
        <f t="shared" si="260"/>
        <v>7250</v>
      </c>
      <c r="O584" s="88">
        <f t="shared" si="260"/>
        <v>0</v>
      </c>
    </row>
    <row r="585" spans="1:15" ht="94.5">
      <c r="A585" s="55" t="s">
        <v>607</v>
      </c>
      <c r="B585" s="51" t="s">
        <v>920</v>
      </c>
      <c r="C585" s="51" t="s">
        <v>789</v>
      </c>
      <c r="D585" s="57" t="s">
        <v>528</v>
      </c>
      <c r="E585" s="93" t="s">
        <v>619</v>
      </c>
      <c r="F585" s="51"/>
      <c r="G585" s="47">
        <f t="shared" si="260"/>
        <v>5897</v>
      </c>
      <c r="H585" s="47">
        <f t="shared" si="260"/>
        <v>5897</v>
      </c>
      <c r="I585" s="47">
        <f t="shared" si="260"/>
        <v>0</v>
      </c>
      <c r="J585" s="47">
        <f t="shared" si="260"/>
        <v>6780</v>
      </c>
      <c r="K585" s="47">
        <f t="shared" si="260"/>
        <v>6780</v>
      </c>
      <c r="L585" s="47">
        <f t="shared" si="260"/>
        <v>0</v>
      </c>
      <c r="M585" s="47">
        <f t="shared" si="260"/>
        <v>7250</v>
      </c>
      <c r="N585" s="47">
        <f t="shared" si="260"/>
        <v>7250</v>
      </c>
      <c r="O585" s="47">
        <f t="shared" si="260"/>
        <v>0</v>
      </c>
    </row>
    <row r="586" spans="1:15" ht="141.75">
      <c r="A586" s="55" t="s">
        <v>226</v>
      </c>
      <c r="B586" s="51" t="s">
        <v>920</v>
      </c>
      <c r="C586" s="51" t="s">
        <v>789</v>
      </c>
      <c r="D586" s="57" t="s">
        <v>528</v>
      </c>
      <c r="E586" s="93" t="s">
        <v>769</v>
      </c>
      <c r="F586" s="51"/>
      <c r="G586" s="47">
        <f>SUM(G587)</f>
        <v>5897</v>
      </c>
      <c r="H586" s="47">
        <f aca="true" t="shared" si="261" ref="H586:O586">SUM(H587)</f>
        <v>5897</v>
      </c>
      <c r="I586" s="47">
        <f t="shared" si="261"/>
        <v>0</v>
      </c>
      <c r="J586" s="47">
        <f t="shared" si="261"/>
        <v>6780</v>
      </c>
      <c r="K586" s="47">
        <f t="shared" si="261"/>
        <v>6780</v>
      </c>
      <c r="L586" s="47">
        <f t="shared" si="261"/>
        <v>0</v>
      </c>
      <c r="M586" s="47">
        <f t="shared" si="261"/>
        <v>7250</v>
      </c>
      <c r="N586" s="47">
        <f t="shared" si="261"/>
        <v>7250</v>
      </c>
      <c r="O586" s="47">
        <f t="shared" si="261"/>
        <v>0</v>
      </c>
    </row>
    <row r="587" spans="1:15" ht="94.5">
      <c r="A587" s="55" t="s">
        <v>794</v>
      </c>
      <c r="B587" s="51" t="s">
        <v>920</v>
      </c>
      <c r="C587" s="51" t="s">
        <v>789</v>
      </c>
      <c r="D587" s="57" t="s">
        <v>528</v>
      </c>
      <c r="E587" s="93" t="s">
        <v>793</v>
      </c>
      <c r="F587" s="51"/>
      <c r="G587" s="47">
        <f aca="true" t="shared" si="262" ref="G587:O587">SUM(G588:G595)</f>
        <v>5897</v>
      </c>
      <c r="H587" s="47">
        <f t="shared" si="262"/>
        <v>5897</v>
      </c>
      <c r="I587" s="47">
        <f t="shared" si="262"/>
        <v>0</v>
      </c>
      <c r="J587" s="47">
        <f t="shared" si="262"/>
        <v>6780</v>
      </c>
      <c r="K587" s="47">
        <f t="shared" si="262"/>
        <v>6780</v>
      </c>
      <c r="L587" s="47">
        <f t="shared" si="262"/>
        <v>0</v>
      </c>
      <c r="M587" s="47">
        <f t="shared" si="262"/>
        <v>7250</v>
      </c>
      <c r="N587" s="47">
        <f t="shared" si="262"/>
        <v>7250</v>
      </c>
      <c r="O587" s="47">
        <f t="shared" si="262"/>
        <v>0</v>
      </c>
    </row>
    <row r="588" spans="1:15" ht="157.5">
      <c r="A588" s="98" t="s">
        <v>612</v>
      </c>
      <c r="B588" s="51" t="s">
        <v>920</v>
      </c>
      <c r="C588" s="51" t="s">
        <v>789</v>
      </c>
      <c r="D588" s="57" t="s">
        <v>528</v>
      </c>
      <c r="E588" s="95" t="s">
        <v>924</v>
      </c>
      <c r="F588" s="51" t="s">
        <v>787</v>
      </c>
      <c r="G588" s="47">
        <f aca="true" t="shared" si="263" ref="G588:G595">SUM(H588:I588)</f>
        <v>0</v>
      </c>
      <c r="H588" s="97"/>
      <c r="I588" s="97"/>
      <c r="J588" s="47">
        <f aca="true" t="shared" si="264" ref="J588:J593">SUM(K588:L588)</f>
        <v>0</v>
      </c>
      <c r="K588" s="97"/>
      <c r="L588" s="97"/>
      <c r="M588" s="47">
        <f aca="true" t="shared" si="265" ref="M588:M593">SUM(N588:O588)</f>
        <v>0</v>
      </c>
      <c r="N588" s="97"/>
      <c r="O588" s="97"/>
    </row>
    <row r="589" spans="1:15" ht="283.5">
      <c r="A589" s="96" t="s">
        <v>510</v>
      </c>
      <c r="B589" s="51" t="s">
        <v>920</v>
      </c>
      <c r="C589" s="51" t="s">
        <v>789</v>
      </c>
      <c r="D589" s="57" t="s">
        <v>528</v>
      </c>
      <c r="E589" s="95" t="s">
        <v>108</v>
      </c>
      <c r="F589" s="51" t="s">
        <v>787</v>
      </c>
      <c r="G589" s="47">
        <f t="shared" si="263"/>
        <v>6</v>
      </c>
      <c r="H589" s="97">
        <v>6</v>
      </c>
      <c r="I589" s="97"/>
      <c r="J589" s="47">
        <f t="shared" si="264"/>
        <v>6</v>
      </c>
      <c r="K589" s="97">
        <v>6</v>
      </c>
      <c r="L589" s="97"/>
      <c r="M589" s="47">
        <f t="shared" si="265"/>
        <v>6</v>
      </c>
      <c r="N589" s="97">
        <v>6</v>
      </c>
      <c r="O589" s="97"/>
    </row>
    <row r="590" spans="1:15" ht="110.25">
      <c r="A590" s="98" t="s">
        <v>519</v>
      </c>
      <c r="B590" s="51" t="s">
        <v>920</v>
      </c>
      <c r="C590" s="51" t="s">
        <v>298</v>
      </c>
      <c r="D590" s="57" t="s">
        <v>528</v>
      </c>
      <c r="E590" s="95" t="s">
        <v>925</v>
      </c>
      <c r="F590" s="51" t="s">
        <v>495</v>
      </c>
      <c r="G590" s="47">
        <f t="shared" si="263"/>
        <v>8</v>
      </c>
      <c r="H590" s="97">
        <v>8</v>
      </c>
      <c r="I590" s="97"/>
      <c r="J590" s="47">
        <f t="shared" si="264"/>
        <v>9</v>
      </c>
      <c r="K590" s="97">
        <v>9</v>
      </c>
      <c r="L590" s="97"/>
      <c r="M590" s="47">
        <f t="shared" si="265"/>
        <v>10</v>
      </c>
      <c r="N590" s="97">
        <v>10</v>
      </c>
      <c r="O590" s="97"/>
    </row>
    <row r="591" spans="1:15" ht="110.25">
      <c r="A591" s="98" t="s">
        <v>613</v>
      </c>
      <c r="B591" s="51" t="s">
        <v>920</v>
      </c>
      <c r="C591" s="51" t="s">
        <v>298</v>
      </c>
      <c r="D591" s="57" t="s">
        <v>528</v>
      </c>
      <c r="E591" s="95" t="s">
        <v>925</v>
      </c>
      <c r="F591" s="51" t="s">
        <v>787</v>
      </c>
      <c r="G591" s="47">
        <f t="shared" si="263"/>
        <v>1019</v>
      </c>
      <c r="H591" s="97">
        <v>1019</v>
      </c>
      <c r="I591" s="97"/>
      <c r="J591" s="47">
        <f t="shared" si="264"/>
        <v>1059</v>
      </c>
      <c r="K591" s="97">
        <v>1059</v>
      </c>
      <c r="L591" s="97"/>
      <c r="M591" s="47">
        <f t="shared" si="265"/>
        <v>1100</v>
      </c>
      <c r="N591" s="97">
        <v>1100</v>
      </c>
      <c r="O591" s="97"/>
    </row>
    <row r="592" spans="1:15" ht="141.75">
      <c r="A592" s="98" t="s">
        <v>520</v>
      </c>
      <c r="B592" s="51" t="s">
        <v>920</v>
      </c>
      <c r="C592" s="51" t="s">
        <v>789</v>
      </c>
      <c r="D592" s="57" t="s">
        <v>528</v>
      </c>
      <c r="E592" s="51" t="s">
        <v>926</v>
      </c>
      <c r="F592" s="51" t="s">
        <v>495</v>
      </c>
      <c r="G592" s="47">
        <f t="shared" si="263"/>
        <v>20</v>
      </c>
      <c r="H592" s="97">
        <v>20</v>
      </c>
      <c r="I592" s="97"/>
      <c r="J592" s="47">
        <f t="shared" si="264"/>
        <v>20</v>
      </c>
      <c r="K592" s="97">
        <v>20</v>
      </c>
      <c r="L592" s="97"/>
      <c r="M592" s="47">
        <f t="shared" si="265"/>
        <v>20</v>
      </c>
      <c r="N592" s="97">
        <v>20</v>
      </c>
      <c r="O592" s="97"/>
    </row>
    <row r="593" spans="1:15" ht="141.75">
      <c r="A593" s="98" t="s">
        <v>792</v>
      </c>
      <c r="B593" s="51" t="s">
        <v>920</v>
      </c>
      <c r="C593" s="51" t="s">
        <v>789</v>
      </c>
      <c r="D593" s="57" t="s">
        <v>528</v>
      </c>
      <c r="E593" s="51" t="s">
        <v>926</v>
      </c>
      <c r="F593" s="51" t="s">
        <v>787</v>
      </c>
      <c r="G593" s="47">
        <f t="shared" si="263"/>
        <v>1760</v>
      </c>
      <c r="H593" s="97">
        <v>1760</v>
      </c>
      <c r="I593" s="97"/>
      <c r="J593" s="47">
        <f t="shared" si="264"/>
        <v>1924</v>
      </c>
      <c r="K593" s="97">
        <v>1924</v>
      </c>
      <c r="L593" s="97"/>
      <c r="M593" s="47">
        <f t="shared" si="265"/>
        <v>2208</v>
      </c>
      <c r="N593" s="97">
        <v>2208</v>
      </c>
      <c r="O593" s="97"/>
    </row>
    <row r="594" spans="1:15" ht="94.5">
      <c r="A594" s="98" t="s">
        <v>755</v>
      </c>
      <c r="B594" s="51" t="s">
        <v>920</v>
      </c>
      <c r="C594" s="51" t="s">
        <v>789</v>
      </c>
      <c r="D594" s="57" t="s">
        <v>528</v>
      </c>
      <c r="E594" s="51" t="s">
        <v>754</v>
      </c>
      <c r="F594" s="51" t="s">
        <v>787</v>
      </c>
      <c r="G594" s="47">
        <f>SUM(H594:I594)</f>
        <v>999</v>
      </c>
      <c r="H594" s="97">
        <f>879+120</f>
        <v>999</v>
      </c>
      <c r="I594" s="97"/>
      <c r="J594" s="47">
        <f>SUM(K594:L594)</f>
        <v>1074</v>
      </c>
      <c r="K594" s="97">
        <v>1074</v>
      </c>
      <c r="L594" s="97"/>
      <c r="M594" s="47">
        <f>SUM(N594:O594)</f>
        <v>1110</v>
      </c>
      <c r="N594" s="97">
        <v>1110</v>
      </c>
      <c r="O594" s="97"/>
    </row>
    <row r="595" spans="1:15" ht="157.5">
      <c r="A595" s="98" t="s">
        <v>465</v>
      </c>
      <c r="B595" s="51" t="s">
        <v>920</v>
      </c>
      <c r="C595" s="51" t="s">
        <v>789</v>
      </c>
      <c r="D595" s="57" t="s">
        <v>528</v>
      </c>
      <c r="E595" s="51" t="s">
        <v>927</v>
      </c>
      <c r="F595" s="51" t="s">
        <v>787</v>
      </c>
      <c r="G595" s="47">
        <f t="shared" si="263"/>
        <v>2085</v>
      </c>
      <c r="H595" s="97">
        <v>2085</v>
      </c>
      <c r="I595" s="97"/>
      <c r="J595" s="47">
        <f>SUM(K595:L595)</f>
        <v>2688</v>
      </c>
      <c r="K595" s="97">
        <v>2688</v>
      </c>
      <c r="L595" s="97"/>
      <c r="M595" s="47">
        <f>SUM(N595:O595)</f>
        <v>2796</v>
      </c>
      <c r="N595" s="97">
        <v>2796</v>
      </c>
      <c r="O595" s="97"/>
    </row>
    <row r="596" spans="1:15" ht="47.25">
      <c r="A596" s="48" t="s">
        <v>299</v>
      </c>
      <c r="B596" s="126">
        <v>873</v>
      </c>
      <c r="C596" s="89">
        <v>10</v>
      </c>
      <c r="D596" s="50" t="s">
        <v>1011</v>
      </c>
      <c r="E596" s="51"/>
      <c r="F596" s="51"/>
      <c r="G596" s="88">
        <f>G597+G616</f>
        <v>13376.8</v>
      </c>
      <c r="H596" s="88">
        <f aca="true" t="shared" si="266" ref="H596:O596">H597+H616</f>
        <v>11366.5</v>
      </c>
      <c r="I596" s="88">
        <f t="shared" si="266"/>
        <v>2010.3</v>
      </c>
      <c r="J596" s="88">
        <f t="shared" si="266"/>
        <v>10024.9</v>
      </c>
      <c r="K596" s="88">
        <f t="shared" si="266"/>
        <v>10024.9</v>
      </c>
      <c r="L596" s="88">
        <f t="shared" si="266"/>
        <v>0</v>
      </c>
      <c r="M596" s="88">
        <f t="shared" si="266"/>
        <v>10417.9</v>
      </c>
      <c r="N596" s="88">
        <f t="shared" si="266"/>
        <v>10417.9</v>
      </c>
      <c r="O596" s="88">
        <f t="shared" si="266"/>
        <v>0</v>
      </c>
    </row>
    <row r="597" spans="1:15" ht="94.5">
      <c r="A597" s="55" t="s">
        <v>607</v>
      </c>
      <c r="B597" s="51" t="s">
        <v>920</v>
      </c>
      <c r="C597" s="51">
        <v>10</v>
      </c>
      <c r="D597" s="57" t="s">
        <v>1011</v>
      </c>
      <c r="E597" s="58" t="s">
        <v>619</v>
      </c>
      <c r="F597" s="51"/>
      <c r="G597" s="47">
        <f>SUM(G598,G601)</f>
        <v>10594.9</v>
      </c>
      <c r="H597" s="47">
        <f aca="true" t="shared" si="267" ref="H597:O597">SUM(H598,H601)</f>
        <v>9646.9</v>
      </c>
      <c r="I597" s="47">
        <f t="shared" si="267"/>
        <v>948</v>
      </c>
      <c r="J597" s="47">
        <f t="shared" si="267"/>
        <v>10024.9</v>
      </c>
      <c r="K597" s="47">
        <f t="shared" si="267"/>
        <v>10024.9</v>
      </c>
      <c r="L597" s="47">
        <f>SUM(L598,L601)</f>
        <v>0</v>
      </c>
      <c r="M597" s="47">
        <f t="shared" si="267"/>
        <v>10417.9</v>
      </c>
      <c r="N597" s="47">
        <f t="shared" si="267"/>
        <v>10417.9</v>
      </c>
      <c r="O597" s="47">
        <f t="shared" si="267"/>
        <v>0</v>
      </c>
    </row>
    <row r="598" spans="1:15" ht="220.5">
      <c r="A598" s="55" t="s">
        <v>1017</v>
      </c>
      <c r="B598" s="51" t="s">
        <v>920</v>
      </c>
      <c r="C598" s="51">
        <v>10</v>
      </c>
      <c r="D598" s="57" t="s">
        <v>1011</v>
      </c>
      <c r="E598" s="58" t="s">
        <v>729</v>
      </c>
      <c r="F598" s="51"/>
      <c r="G598" s="47">
        <f aca="true" t="shared" si="268" ref="G598:O599">G599</f>
        <v>948</v>
      </c>
      <c r="H598" s="47">
        <f t="shared" si="268"/>
        <v>0</v>
      </c>
      <c r="I598" s="47">
        <f t="shared" si="268"/>
        <v>948</v>
      </c>
      <c r="J598" s="47">
        <f t="shared" si="268"/>
        <v>0</v>
      </c>
      <c r="K598" s="47">
        <f t="shared" si="268"/>
        <v>0</v>
      </c>
      <c r="L598" s="47">
        <f t="shared" si="268"/>
        <v>0</v>
      </c>
      <c r="M598" s="47">
        <f t="shared" si="268"/>
        <v>0</v>
      </c>
      <c r="N598" s="47">
        <f t="shared" si="268"/>
        <v>0</v>
      </c>
      <c r="O598" s="47">
        <f t="shared" si="268"/>
        <v>0</v>
      </c>
    </row>
    <row r="599" spans="1:15" ht="78.75">
      <c r="A599" s="55" t="s">
        <v>731</v>
      </c>
      <c r="B599" s="51" t="s">
        <v>920</v>
      </c>
      <c r="C599" s="51">
        <v>10</v>
      </c>
      <c r="D599" s="57" t="s">
        <v>1011</v>
      </c>
      <c r="E599" s="58" t="s">
        <v>730</v>
      </c>
      <c r="F599" s="51"/>
      <c r="G599" s="47">
        <f t="shared" si="268"/>
        <v>948</v>
      </c>
      <c r="H599" s="47">
        <f t="shared" si="268"/>
        <v>0</v>
      </c>
      <c r="I599" s="47">
        <f t="shared" si="268"/>
        <v>948</v>
      </c>
      <c r="J599" s="47">
        <f t="shared" si="268"/>
        <v>0</v>
      </c>
      <c r="K599" s="47">
        <f t="shared" si="268"/>
        <v>0</v>
      </c>
      <c r="L599" s="47">
        <f t="shared" si="268"/>
        <v>0</v>
      </c>
      <c r="M599" s="47">
        <f t="shared" si="268"/>
        <v>0</v>
      </c>
      <c r="N599" s="47">
        <f t="shared" si="268"/>
        <v>0</v>
      </c>
      <c r="O599" s="47">
        <f t="shared" si="268"/>
        <v>0</v>
      </c>
    </row>
    <row r="600" spans="1:15" ht="157.5">
      <c r="A600" s="98" t="s">
        <v>11</v>
      </c>
      <c r="B600" s="51" t="s">
        <v>920</v>
      </c>
      <c r="C600" s="51" t="s">
        <v>789</v>
      </c>
      <c r="D600" s="57" t="s">
        <v>1011</v>
      </c>
      <c r="E600" s="51" t="s">
        <v>928</v>
      </c>
      <c r="F600" s="51" t="s">
        <v>784</v>
      </c>
      <c r="G600" s="47">
        <f>SUM(H600:I600)</f>
        <v>948</v>
      </c>
      <c r="H600" s="97"/>
      <c r="I600" s="97">
        <v>948</v>
      </c>
      <c r="J600" s="47">
        <f>SUM(K600:L600)</f>
        <v>0</v>
      </c>
      <c r="K600" s="97"/>
      <c r="L600" s="97"/>
      <c r="M600" s="47">
        <f>SUM(N600:O600)</f>
        <v>0</v>
      </c>
      <c r="N600" s="97"/>
      <c r="O600" s="97"/>
    </row>
    <row r="601" spans="1:15" ht="157.5">
      <c r="A601" s="55" t="s">
        <v>1018</v>
      </c>
      <c r="B601" s="51" t="s">
        <v>920</v>
      </c>
      <c r="C601" s="51">
        <v>10</v>
      </c>
      <c r="D601" s="57" t="s">
        <v>1011</v>
      </c>
      <c r="E601" s="58" t="s">
        <v>516</v>
      </c>
      <c r="F601" s="51"/>
      <c r="G601" s="47">
        <f aca="true" t="shared" si="269" ref="G601:O601">SUM(G602,G605,G608,G611,G614)</f>
        <v>9646.9</v>
      </c>
      <c r="H601" s="47">
        <f t="shared" si="269"/>
        <v>9646.9</v>
      </c>
      <c r="I601" s="47">
        <f t="shared" si="269"/>
        <v>0</v>
      </c>
      <c r="J601" s="47">
        <f t="shared" si="269"/>
        <v>10024.9</v>
      </c>
      <c r="K601" s="47">
        <f t="shared" si="269"/>
        <v>10024.9</v>
      </c>
      <c r="L601" s="47">
        <f t="shared" si="269"/>
        <v>0</v>
      </c>
      <c r="M601" s="47">
        <f t="shared" si="269"/>
        <v>10417.9</v>
      </c>
      <c r="N601" s="47">
        <f t="shared" si="269"/>
        <v>10417.9</v>
      </c>
      <c r="O601" s="47">
        <f t="shared" si="269"/>
        <v>0</v>
      </c>
    </row>
    <row r="602" spans="1:15" ht="47.25">
      <c r="A602" s="55" t="s">
        <v>768</v>
      </c>
      <c r="B602" s="51" t="s">
        <v>920</v>
      </c>
      <c r="C602" s="51">
        <v>10</v>
      </c>
      <c r="D602" s="57" t="s">
        <v>1011</v>
      </c>
      <c r="E602" s="93" t="s">
        <v>791</v>
      </c>
      <c r="F602" s="51"/>
      <c r="G602" s="47">
        <f aca="true" t="shared" si="270" ref="G602:O602">SUM(G603:G604)</f>
        <v>7342</v>
      </c>
      <c r="H602" s="47">
        <f t="shared" si="270"/>
        <v>7342</v>
      </c>
      <c r="I602" s="47">
        <f t="shared" si="270"/>
        <v>0</v>
      </c>
      <c r="J602" s="47">
        <f t="shared" si="270"/>
        <v>7634</v>
      </c>
      <c r="K602" s="47">
        <f t="shared" si="270"/>
        <v>7634</v>
      </c>
      <c r="L602" s="47">
        <f t="shared" si="270"/>
        <v>0</v>
      </c>
      <c r="M602" s="47">
        <f t="shared" si="270"/>
        <v>7937</v>
      </c>
      <c r="N602" s="47">
        <f t="shared" si="270"/>
        <v>7937</v>
      </c>
      <c r="O602" s="47">
        <f t="shared" si="270"/>
        <v>0</v>
      </c>
    </row>
    <row r="603" spans="1:15" ht="252">
      <c r="A603" s="96" t="s">
        <v>675</v>
      </c>
      <c r="B603" s="51" t="s">
        <v>920</v>
      </c>
      <c r="C603" s="51">
        <v>10</v>
      </c>
      <c r="D603" s="57" t="s">
        <v>1011</v>
      </c>
      <c r="E603" s="95" t="s">
        <v>931</v>
      </c>
      <c r="F603" s="51" t="s">
        <v>493</v>
      </c>
      <c r="G603" s="47">
        <f>SUM(H603:I603)</f>
        <v>7295</v>
      </c>
      <c r="H603" s="153">
        <v>7295</v>
      </c>
      <c r="I603" s="97"/>
      <c r="J603" s="47">
        <f>SUM(K603:L603)</f>
        <v>7587</v>
      </c>
      <c r="K603" s="153">
        <v>7587</v>
      </c>
      <c r="L603" s="97"/>
      <c r="M603" s="47">
        <f>SUM(N603:O603)</f>
        <v>7890</v>
      </c>
      <c r="N603" s="97">
        <v>7890</v>
      </c>
      <c r="O603" s="97"/>
    </row>
    <row r="604" spans="1:15" ht="126">
      <c r="A604" s="98" t="s">
        <v>185</v>
      </c>
      <c r="B604" s="51" t="s">
        <v>920</v>
      </c>
      <c r="C604" s="51">
        <v>10</v>
      </c>
      <c r="D604" s="57" t="s">
        <v>1011</v>
      </c>
      <c r="E604" s="95" t="s">
        <v>931</v>
      </c>
      <c r="F604" s="51" t="s">
        <v>495</v>
      </c>
      <c r="G604" s="47">
        <f>SUM(H604:I604)</f>
        <v>47</v>
      </c>
      <c r="H604" s="153">
        <v>47</v>
      </c>
      <c r="I604" s="97"/>
      <c r="J604" s="47">
        <f>SUM(K604:L604)</f>
        <v>47</v>
      </c>
      <c r="K604" s="153">
        <v>47</v>
      </c>
      <c r="L604" s="97"/>
      <c r="M604" s="47">
        <f>SUM(N604:O604)</f>
        <v>47</v>
      </c>
      <c r="N604" s="97">
        <v>47</v>
      </c>
      <c r="O604" s="97"/>
    </row>
    <row r="605" spans="1:15" ht="141.75">
      <c r="A605" s="94" t="s">
        <v>728</v>
      </c>
      <c r="B605" s="51" t="s">
        <v>920</v>
      </c>
      <c r="C605" s="51">
        <v>10</v>
      </c>
      <c r="D605" s="57" t="s">
        <v>1011</v>
      </c>
      <c r="E605" s="58" t="s">
        <v>517</v>
      </c>
      <c r="F605" s="51"/>
      <c r="G605" s="47">
        <f>SUM(G606,G607)</f>
        <v>408</v>
      </c>
      <c r="H605" s="47">
        <f aca="true" t="shared" si="271" ref="H605:O605">SUM(H606,H607)</f>
        <v>408</v>
      </c>
      <c r="I605" s="47">
        <f t="shared" si="271"/>
        <v>0</v>
      </c>
      <c r="J605" s="47">
        <f t="shared" si="271"/>
        <v>424</v>
      </c>
      <c r="K605" s="47">
        <f t="shared" si="271"/>
        <v>424</v>
      </c>
      <c r="L605" s="47">
        <f t="shared" si="271"/>
        <v>0</v>
      </c>
      <c r="M605" s="47">
        <f t="shared" si="271"/>
        <v>441</v>
      </c>
      <c r="N605" s="47">
        <f t="shared" si="271"/>
        <v>441</v>
      </c>
      <c r="O605" s="47">
        <f t="shared" si="271"/>
        <v>0</v>
      </c>
    </row>
    <row r="606" spans="1:15" ht="315">
      <c r="A606" s="96" t="s">
        <v>896</v>
      </c>
      <c r="B606" s="51" t="s">
        <v>920</v>
      </c>
      <c r="C606" s="51">
        <v>10</v>
      </c>
      <c r="D606" s="57" t="s">
        <v>1011</v>
      </c>
      <c r="E606" s="95" t="s">
        <v>932</v>
      </c>
      <c r="F606" s="51" t="s">
        <v>493</v>
      </c>
      <c r="G606" s="47">
        <f>SUM(H606:I606)</f>
        <v>404</v>
      </c>
      <c r="H606" s="97">
        <v>404</v>
      </c>
      <c r="I606" s="97"/>
      <c r="J606" s="47">
        <f>SUM(K606:L606)</f>
        <v>420</v>
      </c>
      <c r="K606" s="97">
        <v>420</v>
      </c>
      <c r="L606" s="97"/>
      <c r="M606" s="47">
        <f>SUM(N606:O606)</f>
        <v>437</v>
      </c>
      <c r="N606" s="97">
        <v>437</v>
      </c>
      <c r="O606" s="97"/>
    </row>
    <row r="607" spans="1:15" ht="173.25">
      <c r="A607" s="98" t="s">
        <v>321</v>
      </c>
      <c r="B607" s="51" t="s">
        <v>920</v>
      </c>
      <c r="C607" s="51">
        <v>10</v>
      </c>
      <c r="D607" s="57" t="s">
        <v>1011</v>
      </c>
      <c r="E607" s="95" t="s">
        <v>932</v>
      </c>
      <c r="F607" s="51" t="s">
        <v>495</v>
      </c>
      <c r="G607" s="47">
        <f>SUM(H607:I607)</f>
        <v>4</v>
      </c>
      <c r="H607" s="97">
        <v>4</v>
      </c>
      <c r="I607" s="97"/>
      <c r="J607" s="47">
        <f>SUM(K607:L607)</f>
        <v>4</v>
      </c>
      <c r="K607" s="97">
        <v>4</v>
      </c>
      <c r="L607" s="97"/>
      <c r="M607" s="47">
        <f>SUM(N607:O607)</f>
        <v>4</v>
      </c>
      <c r="N607" s="97">
        <v>4</v>
      </c>
      <c r="O607" s="97"/>
    </row>
    <row r="608" spans="1:15" ht="94.5">
      <c r="A608" s="94" t="s">
        <v>478</v>
      </c>
      <c r="B608" s="51" t="s">
        <v>920</v>
      </c>
      <c r="C608" s="51">
        <v>10</v>
      </c>
      <c r="D608" s="57" t="s">
        <v>1011</v>
      </c>
      <c r="E608" s="93" t="s">
        <v>322</v>
      </c>
      <c r="F608" s="51"/>
      <c r="G608" s="47">
        <f>SUM(H608:I608)</f>
        <v>580</v>
      </c>
      <c r="H608" s="47">
        <f>SUM(H609:H610)</f>
        <v>580</v>
      </c>
      <c r="I608" s="47">
        <f>SUM(I609:I610)</f>
        <v>0</v>
      </c>
      <c r="J608" s="47">
        <f>SUM(K608:L608)</f>
        <v>601</v>
      </c>
      <c r="K608" s="47">
        <f>SUM(K609:K610)</f>
        <v>601</v>
      </c>
      <c r="L608" s="47">
        <f>SUM(L609:L610)</f>
        <v>0</v>
      </c>
      <c r="M608" s="47">
        <f>SUM(N608:O608)</f>
        <v>623</v>
      </c>
      <c r="N608" s="47">
        <f>SUM(N609:N610)</f>
        <v>623</v>
      </c>
      <c r="O608" s="47">
        <f>SUM(O609:O610)</f>
        <v>0</v>
      </c>
    </row>
    <row r="609" spans="1:15" ht="267.75">
      <c r="A609" s="96" t="s">
        <v>479</v>
      </c>
      <c r="B609" s="51" t="s">
        <v>920</v>
      </c>
      <c r="C609" s="51">
        <v>10</v>
      </c>
      <c r="D609" s="57" t="s">
        <v>1011</v>
      </c>
      <c r="E609" s="95" t="s">
        <v>933</v>
      </c>
      <c r="F609" s="51" t="s">
        <v>493</v>
      </c>
      <c r="G609" s="47">
        <f>SUM(H609:I609)</f>
        <v>521</v>
      </c>
      <c r="H609" s="97">
        <v>521</v>
      </c>
      <c r="I609" s="97"/>
      <c r="J609" s="47">
        <f>SUM(K609:L609)</f>
        <v>542</v>
      </c>
      <c r="K609" s="97">
        <v>542</v>
      </c>
      <c r="L609" s="97"/>
      <c r="M609" s="47">
        <f>SUM(N609:O609)</f>
        <v>564</v>
      </c>
      <c r="N609" s="97">
        <v>564</v>
      </c>
      <c r="O609" s="97"/>
    </row>
    <row r="610" spans="1:15" ht="126">
      <c r="A610" s="98" t="s">
        <v>480</v>
      </c>
      <c r="B610" s="51" t="s">
        <v>920</v>
      </c>
      <c r="C610" s="51">
        <v>10</v>
      </c>
      <c r="D610" s="57" t="s">
        <v>1011</v>
      </c>
      <c r="E610" s="95" t="s">
        <v>933</v>
      </c>
      <c r="F610" s="51" t="s">
        <v>495</v>
      </c>
      <c r="G610" s="47">
        <f>SUM(H610:I610)</f>
        <v>59</v>
      </c>
      <c r="H610" s="97">
        <v>59</v>
      </c>
      <c r="I610" s="97"/>
      <c r="J610" s="47">
        <f>SUM(K610:L610)</f>
        <v>59</v>
      </c>
      <c r="K610" s="97">
        <v>59</v>
      </c>
      <c r="L610" s="97"/>
      <c r="M610" s="47">
        <f>SUM(N610:O610)</f>
        <v>59</v>
      </c>
      <c r="N610" s="97">
        <v>59</v>
      </c>
      <c r="O610" s="97"/>
    </row>
    <row r="611" spans="1:15" ht="110.25">
      <c r="A611" s="94" t="s">
        <v>142</v>
      </c>
      <c r="B611" s="51" t="s">
        <v>920</v>
      </c>
      <c r="C611" s="51">
        <v>10</v>
      </c>
      <c r="D611" s="57" t="s">
        <v>1011</v>
      </c>
      <c r="E611" s="93" t="s">
        <v>481</v>
      </c>
      <c r="F611" s="51"/>
      <c r="G611" s="47">
        <f aca="true" t="shared" si="272" ref="G611:O611">SUM(G612:G613)</f>
        <v>1316</v>
      </c>
      <c r="H611" s="47">
        <f t="shared" si="272"/>
        <v>1316</v>
      </c>
      <c r="I611" s="47">
        <f t="shared" si="272"/>
        <v>0</v>
      </c>
      <c r="J611" s="47">
        <f t="shared" si="272"/>
        <v>1365</v>
      </c>
      <c r="K611" s="47">
        <f t="shared" si="272"/>
        <v>1365</v>
      </c>
      <c r="L611" s="47">
        <f t="shared" si="272"/>
        <v>0</v>
      </c>
      <c r="M611" s="47">
        <f t="shared" si="272"/>
        <v>1416</v>
      </c>
      <c r="N611" s="47">
        <f t="shared" si="272"/>
        <v>1416</v>
      </c>
      <c r="O611" s="47">
        <f t="shared" si="272"/>
        <v>0</v>
      </c>
    </row>
    <row r="612" spans="1:15" ht="283.5">
      <c r="A612" s="96" t="s">
        <v>140</v>
      </c>
      <c r="B612" s="51" t="s">
        <v>920</v>
      </c>
      <c r="C612" s="51">
        <v>10</v>
      </c>
      <c r="D612" s="57" t="s">
        <v>1011</v>
      </c>
      <c r="E612" s="95" t="s">
        <v>934</v>
      </c>
      <c r="F612" s="51" t="s">
        <v>493</v>
      </c>
      <c r="G612" s="47">
        <f>SUM(H612:I612)</f>
        <v>1216</v>
      </c>
      <c r="H612" s="97">
        <v>1216</v>
      </c>
      <c r="I612" s="97"/>
      <c r="J612" s="47">
        <f>SUM(K612:L612)</f>
        <v>1265</v>
      </c>
      <c r="K612" s="97">
        <v>1265</v>
      </c>
      <c r="L612" s="97"/>
      <c r="M612" s="47">
        <f>SUM(N612:O612)</f>
        <v>1316</v>
      </c>
      <c r="N612" s="97">
        <v>1316</v>
      </c>
      <c r="O612" s="97"/>
    </row>
    <row r="613" spans="1:15" ht="157.5">
      <c r="A613" s="98" t="s">
        <v>141</v>
      </c>
      <c r="B613" s="51" t="s">
        <v>920</v>
      </c>
      <c r="C613" s="51">
        <v>10</v>
      </c>
      <c r="D613" s="57" t="s">
        <v>1011</v>
      </c>
      <c r="E613" s="95" t="s">
        <v>934</v>
      </c>
      <c r="F613" s="51" t="s">
        <v>495</v>
      </c>
      <c r="G613" s="47">
        <f>SUM(H613:I613)</f>
        <v>100</v>
      </c>
      <c r="H613" s="97">
        <v>100</v>
      </c>
      <c r="I613" s="97"/>
      <c r="J613" s="47">
        <f>SUM(K613:L613)</f>
        <v>100</v>
      </c>
      <c r="K613" s="97">
        <v>100</v>
      </c>
      <c r="L613" s="97"/>
      <c r="M613" s="47">
        <f>SUM(N613:O613)</f>
        <v>100</v>
      </c>
      <c r="N613" s="97">
        <v>100</v>
      </c>
      <c r="O613" s="97"/>
    </row>
    <row r="614" spans="1:15" ht="78.75">
      <c r="A614" s="94" t="s">
        <v>144</v>
      </c>
      <c r="B614" s="51" t="s">
        <v>920</v>
      </c>
      <c r="C614" s="51">
        <v>10</v>
      </c>
      <c r="D614" s="57" t="s">
        <v>1011</v>
      </c>
      <c r="E614" s="93" t="s">
        <v>143</v>
      </c>
      <c r="F614" s="51"/>
      <c r="G614" s="47">
        <f aca="true" t="shared" si="273" ref="G614:O614">G615</f>
        <v>0.9</v>
      </c>
      <c r="H614" s="47">
        <f t="shared" si="273"/>
        <v>0.9</v>
      </c>
      <c r="I614" s="47">
        <f t="shared" si="273"/>
        <v>0</v>
      </c>
      <c r="J614" s="47">
        <f t="shared" si="273"/>
        <v>0.9</v>
      </c>
      <c r="K614" s="47">
        <f t="shared" si="273"/>
        <v>0.9</v>
      </c>
      <c r="L614" s="47">
        <f t="shared" si="273"/>
        <v>0</v>
      </c>
      <c r="M614" s="47">
        <f t="shared" si="273"/>
        <v>0.9</v>
      </c>
      <c r="N614" s="47">
        <f t="shared" si="273"/>
        <v>0.9</v>
      </c>
      <c r="O614" s="47">
        <f t="shared" si="273"/>
        <v>0</v>
      </c>
    </row>
    <row r="615" spans="1:15" ht="110.25">
      <c r="A615" s="98" t="s">
        <v>123</v>
      </c>
      <c r="B615" s="51" t="s">
        <v>920</v>
      </c>
      <c r="C615" s="51">
        <v>10</v>
      </c>
      <c r="D615" s="57" t="s">
        <v>1011</v>
      </c>
      <c r="E615" s="95" t="s">
        <v>935</v>
      </c>
      <c r="F615" s="51" t="s">
        <v>495</v>
      </c>
      <c r="G615" s="47">
        <f>SUM(H615:I615)</f>
        <v>0.9</v>
      </c>
      <c r="H615" s="97">
        <v>0.9</v>
      </c>
      <c r="I615" s="97"/>
      <c r="J615" s="47">
        <f>SUM(K615:L615)</f>
        <v>0.9</v>
      </c>
      <c r="K615" s="97">
        <v>0.9</v>
      </c>
      <c r="L615" s="97"/>
      <c r="M615" s="47">
        <f>SUM(N615:O615)</f>
        <v>0.9</v>
      </c>
      <c r="N615" s="97">
        <v>0.9</v>
      </c>
      <c r="O615" s="97"/>
    </row>
    <row r="616" spans="1:15" ht="47.25">
      <c r="A616" s="90" t="s">
        <v>623</v>
      </c>
      <c r="B616" s="51" t="s">
        <v>920</v>
      </c>
      <c r="C616" s="51">
        <v>10</v>
      </c>
      <c r="D616" s="57" t="s">
        <v>1011</v>
      </c>
      <c r="E616" s="58" t="s">
        <v>150</v>
      </c>
      <c r="F616" s="51"/>
      <c r="G616" s="47">
        <f>G617</f>
        <v>2781.8999999999996</v>
      </c>
      <c r="H616" s="47">
        <f aca="true" t="shared" si="274" ref="H616:O616">H617</f>
        <v>1719.6</v>
      </c>
      <c r="I616" s="47">
        <f t="shared" si="274"/>
        <v>1062.3</v>
      </c>
      <c r="J616" s="47">
        <f t="shared" si="274"/>
        <v>0</v>
      </c>
      <c r="K616" s="47">
        <f t="shared" si="274"/>
        <v>0</v>
      </c>
      <c r="L616" s="47">
        <f t="shared" si="274"/>
        <v>0</v>
      </c>
      <c r="M616" s="47">
        <f t="shared" si="274"/>
        <v>0</v>
      </c>
      <c r="N616" s="47">
        <f t="shared" si="274"/>
        <v>0</v>
      </c>
      <c r="O616" s="47">
        <f t="shared" si="274"/>
        <v>0</v>
      </c>
    </row>
    <row r="617" spans="1:15" ht="31.5">
      <c r="A617" s="90" t="s">
        <v>152</v>
      </c>
      <c r="B617" s="51" t="s">
        <v>920</v>
      </c>
      <c r="C617" s="51">
        <v>10</v>
      </c>
      <c r="D617" s="57" t="s">
        <v>1011</v>
      </c>
      <c r="E617" s="58" t="s">
        <v>151</v>
      </c>
      <c r="F617" s="51"/>
      <c r="G617" s="47">
        <f>SUM(G618:G619)</f>
        <v>2781.8999999999996</v>
      </c>
      <c r="H617" s="47">
        <f aca="true" t="shared" si="275" ref="H617:O617">SUM(H618:H619)</f>
        <v>1719.6</v>
      </c>
      <c r="I617" s="47">
        <f t="shared" si="275"/>
        <v>1062.3</v>
      </c>
      <c r="J617" s="47">
        <f t="shared" si="275"/>
        <v>0</v>
      </c>
      <c r="K617" s="47">
        <f t="shared" si="275"/>
        <v>0</v>
      </c>
      <c r="L617" s="47">
        <f t="shared" si="275"/>
        <v>0</v>
      </c>
      <c r="M617" s="47">
        <f t="shared" si="275"/>
        <v>0</v>
      </c>
      <c r="N617" s="47">
        <f t="shared" si="275"/>
        <v>0</v>
      </c>
      <c r="O617" s="47">
        <f t="shared" si="275"/>
        <v>0</v>
      </c>
    </row>
    <row r="618" spans="1:15" ht="204.75">
      <c r="A618" s="96" t="s">
        <v>879</v>
      </c>
      <c r="B618" s="51" t="s">
        <v>920</v>
      </c>
      <c r="C618" s="51">
        <v>10</v>
      </c>
      <c r="D618" s="57" t="s">
        <v>1011</v>
      </c>
      <c r="E618" s="95" t="s">
        <v>878</v>
      </c>
      <c r="F618" s="51" t="s">
        <v>495</v>
      </c>
      <c r="G618" s="47">
        <f>SUM(H618:I618)</f>
        <v>1719.6</v>
      </c>
      <c r="H618" s="97">
        <v>1719.6</v>
      </c>
      <c r="I618" s="97"/>
      <c r="J618" s="47">
        <f>SUM(K618:L618)</f>
        <v>0</v>
      </c>
      <c r="K618" s="97"/>
      <c r="L618" s="97"/>
      <c r="M618" s="47">
        <f>SUM(N618:O618)</f>
        <v>0</v>
      </c>
      <c r="N618" s="97"/>
      <c r="O618" s="97"/>
    </row>
    <row r="619" spans="1:15" ht="63">
      <c r="A619" s="96" t="s">
        <v>575</v>
      </c>
      <c r="B619" s="51" t="s">
        <v>920</v>
      </c>
      <c r="C619" s="51">
        <v>10</v>
      </c>
      <c r="D619" s="57" t="s">
        <v>1011</v>
      </c>
      <c r="E619" s="95" t="s">
        <v>867</v>
      </c>
      <c r="F619" s="51" t="s">
        <v>495</v>
      </c>
      <c r="G619" s="47">
        <f>SUM(H619:I619)</f>
        <v>1062.3</v>
      </c>
      <c r="H619" s="97"/>
      <c r="I619" s="97">
        <v>1062.3</v>
      </c>
      <c r="J619" s="47">
        <f>SUM(K619:L619)</f>
        <v>0</v>
      </c>
      <c r="K619" s="97"/>
      <c r="L619" s="97"/>
      <c r="M619" s="47">
        <f>SUM(N619:O619)</f>
        <v>0</v>
      </c>
      <c r="N619" s="97"/>
      <c r="O619" s="97"/>
    </row>
    <row r="620" spans="1:15" ht="31.5">
      <c r="A620" s="86" t="s">
        <v>300</v>
      </c>
      <c r="B620" s="119">
        <v>890</v>
      </c>
      <c r="C620" s="51"/>
      <c r="D620" s="51"/>
      <c r="E620" s="51"/>
      <c r="F620" s="51"/>
      <c r="G620" s="88">
        <f>SUM(G622,G628)</f>
        <v>3239.2</v>
      </c>
      <c r="H620" s="88">
        <f aca="true" t="shared" si="276" ref="H620:O620">SUM(H622,H628)</f>
        <v>0</v>
      </c>
      <c r="I620" s="88">
        <f t="shared" si="276"/>
        <v>3239.2</v>
      </c>
      <c r="J620" s="88">
        <f t="shared" si="276"/>
        <v>2909</v>
      </c>
      <c r="K620" s="88">
        <f t="shared" si="276"/>
        <v>0</v>
      </c>
      <c r="L620" s="88">
        <f t="shared" si="276"/>
        <v>2909</v>
      </c>
      <c r="M620" s="88">
        <f t="shared" si="276"/>
        <v>3023</v>
      </c>
      <c r="N620" s="88">
        <f t="shared" si="276"/>
        <v>0</v>
      </c>
      <c r="O620" s="88">
        <f t="shared" si="276"/>
        <v>3023</v>
      </c>
    </row>
    <row r="621" spans="1:15" ht="31.5">
      <c r="A621" s="48" t="s">
        <v>490</v>
      </c>
      <c r="B621" s="119">
        <v>890</v>
      </c>
      <c r="C621" s="50" t="s">
        <v>527</v>
      </c>
      <c r="D621" s="51"/>
      <c r="E621" s="51"/>
      <c r="F621" s="51"/>
      <c r="G621" s="88">
        <f>SUM(G622,G628)</f>
        <v>3239.2</v>
      </c>
      <c r="H621" s="88">
        <f aca="true" t="shared" si="277" ref="H621:O621">SUM(H622,H628)</f>
        <v>0</v>
      </c>
      <c r="I621" s="88">
        <f t="shared" si="277"/>
        <v>3239.2</v>
      </c>
      <c r="J621" s="88">
        <f t="shared" si="277"/>
        <v>2909</v>
      </c>
      <c r="K621" s="88">
        <f t="shared" si="277"/>
        <v>0</v>
      </c>
      <c r="L621" s="88">
        <f t="shared" si="277"/>
        <v>2909</v>
      </c>
      <c r="M621" s="88">
        <f t="shared" si="277"/>
        <v>3023</v>
      </c>
      <c r="N621" s="88">
        <f t="shared" si="277"/>
        <v>0</v>
      </c>
      <c r="O621" s="88">
        <f t="shared" si="277"/>
        <v>3023</v>
      </c>
    </row>
    <row r="622" spans="1:15" ht="126">
      <c r="A622" s="48" t="s">
        <v>301</v>
      </c>
      <c r="B622" s="49" t="s">
        <v>302</v>
      </c>
      <c r="C622" s="50" t="s">
        <v>527</v>
      </c>
      <c r="D622" s="50" t="s">
        <v>1008</v>
      </c>
      <c r="E622" s="51"/>
      <c r="F622" s="51"/>
      <c r="G622" s="88">
        <f aca="true" t="shared" si="278" ref="G622:O623">G623</f>
        <v>1424.3</v>
      </c>
      <c r="H622" s="88">
        <f t="shared" si="278"/>
        <v>0</v>
      </c>
      <c r="I622" s="88">
        <f t="shared" si="278"/>
        <v>1424.3</v>
      </c>
      <c r="J622" s="88">
        <f t="shared" si="278"/>
        <v>1462</v>
      </c>
      <c r="K622" s="88">
        <f t="shared" si="278"/>
        <v>0</v>
      </c>
      <c r="L622" s="88">
        <f t="shared" si="278"/>
        <v>1462</v>
      </c>
      <c r="M622" s="88">
        <f t="shared" si="278"/>
        <v>1521</v>
      </c>
      <c r="N622" s="88">
        <f t="shared" si="278"/>
        <v>0</v>
      </c>
      <c r="O622" s="88">
        <f t="shared" si="278"/>
        <v>1521</v>
      </c>
    </row>
    <row r="623" spans="1:15" ht="47.25">
      <c r="A623" s="90" t="s">
        <v>623</v>
      </c>
      <c r="B623" s="91" t="s">
        <v>302</v>
      </c>
      <c r="C623" s="57" t="s">
        <v>527</v>
      </c>
      <c r="D623" s="57" t="s">
        <v>1008</v>
      </c>
      <c r="E623" s="58" t="s">
        <v>150</v>
      </c>
      <c r="F623" s="51"/>
      <c r="G623" s="47">
        <f t="shared" si="278"/>
        <v>1424.3</v>
      </c>
      <c r="H623" s="47">
        <f t="shared" si="278"/>
        <v>0</v>
      </c>
      <c r="I623" s="47">
        <f t="shared" si="278"/>
        <v>1424.3</v>
      </c>
      <c r="J623" s="47">
        <f t="shared" si="278"/>
        <v>1462</v>
      </c>
      <c r="K623" s="47">
        <f t="shared" si="278"/>
        <v>0</v>
      </c>
      <c r="L623" s="47">
        <f t="shared" si="278"/>
        <v>1462</v>
      </c>
      <c r="M623" s="47">
        <f t="shared" si="278"/>
        <v>1521</v>
      </c>
      <c r="N623" s="47">
        <f t="shared" si="278"/>
        <v>0</v>
      </c>
      <c r="O623" s="47">
        <f t="shared" si="278"/>
        <v>1521</v>
      </c>
    </row>
    <row r="624" spans="1:15" ht="31.5">
      <c r="A624" s="90" t="s">
        <v>152</v>
      </c>
      <c r="B624" s="91" t="s">
        <v>302</v>
      </c>
      <c r="C624" s="57" t="s">
        <v>527</v>
      </c>
      <c r="D624" s="57" t="s">
        <v>1008</v>
      </c>
      <c r="E624" s="58" t="s">
        <v>151</v>
      </c>
      <c r="F624" s="89"/>
      <c r="G624" s="47">
        <f aca="true" t="shared" si="279" ref="G624:O624">SUM(G625:G627)</f>
        <v>1424.3</v>
      </c>
      <c r="H624" s="47">
        <f t="shared" si="279"/>
        <v>0</v>
      </c>
      <c r="I624" s="47">
        <f t="shared" si="279"/>
        <v>1424.3</v>
      </c>
      <c r="J624" s="47">
        <f t="shared" si="279"/>
        <v>1462</v>
      </c>
      <c r="K624" s="47">
        <f t="shared" si="279"/>
        <v>0</v>
      </c>
      <c r="L624" s="47">
        <f t="shared" si="279"/>
        <v>1462</v>
      </c>
      <c r="M624" s="47">
        <f t="shared" si="279"/>
        <v>1521</v>
      </c>
      <c r="N624" s="47">
        <f t="shared" si="279"/>
        <v>0</v>
      </c>
      <c r="O624" s="47">
        <f t="shared" si="279"/>
        <v>1521</v>
      </c>
    </row>
    <row r="625" spans="1:15" ht="220.5">
      <c r="A625" s="96" t="s">
        <v>801</v>
      </c>
      <c r="B625" s="91" t="s">
        <v>302</v>
      </c>
      <c r="C625" s="57" t="s">
        <v>527</v>
      </c>
      <c r="D625" s="57" t="s">
        <v>1008</v>
      </c>
      <c r="E625" s="51" t="s">
        <v>307</v>
      </c>
      <c r="F625" s="51">
        <v>100</v>
      </c>
      <c r="G625" s="47">
        <f>SUM(H625:I625)</f>
        <v>1299.2</v>
      </c>
      <c r="H625" s="97"/>
      <c r="I625" s="97">
        <v>1299.2</v>
      </c>
      <c r="J625" s="47">
        <f>SUM(K625:L625)</f>
        <v>1389</v>
      </c>
      <c r="K625" s="97"/>
      <c r="L625" s="97">
        <v>1389</v>
      </c>
      <c r="M625" s="47">
        <f>SUM(N625:O625)</f>
        <v>1444</v>
      </c>
      <c r="N625" s="97"/>
      <c r="O625" s="97">
        <v>1444</v>
      </c>
    </row>
    <row r="626" spans="1:15" ht="94.5">
      <c r="A626" s="98" t="s">
        <v>506</v>
      </c>
      <c r="B626" s="91" t="s">
        <v>302</v>
      </c>
      <c r="C626" s="57" t="s">
        <v>527</v>
      </c>
      <c r="D626" s="57" t="s">
        <v>1008</v>
      </c>
      <c r="E626" s="51" t="s">
        <v>307</v>
      </c>
      <c r="F626" s="51">
        <v>200</v>
      </c>
      <c r="G626" s="47">
        <f>SUM(H626:I626)</f>
        <v>123.1</v>
      </c>
      <c r="H626" s="97"/>
      <c r="I626" s="97">
        <v>123.1</v>
      </c>
      <c r="J626" s="47">
        <f>SUM(K626:L626)</f>
        <v>71</v>
      </c>
      <c r="K626" s="97"/>
      <c r="L626" s="97">
        <v>71</v>
      </c>
      <c r="M626" s="47">
        <f>SUM(N626:O626)</f>
        <v>75</v>
      </c>
      <c r="N626" s="97"/>
      <c r="O626" s="97">
        <v>75</v>
      </c>
    </row>
    <row r="627" spans="1:15" ht="63" customHeight="1">
      <c r="A627" s="98" t="s">
        <v>602</v>
      </c>
      <c r="B627" s="91" t="s">
        <v>302</v>
      </c>
      <c r="C627" s="57" t="s">
        <v>527</v>
      </c>
      <c r="D627" s="57" t="s">
        <v>1008</v>
      </c>
      <c r="E627" s="51" t="s">
        <v>307</v>
      </c>
      <c r="F627" s="51" t="s">
        <v>776</v>
      </c>
      <c r="G627" s="47">
        <f>SUM(H627:I627)</f>
        <v>2</v>
      </c>
      <c r="H627" s="97"/>
      <c r="I627" s="97">
        <v>2</v>
      </c>
      <c r="J627" s="47">
        <f>SUM(K627:L627)</f>
        <v>2</v>
      </c>
      <c r="K627" s="97"/>
      <c r="L627" s="97">
        <v>2</v>
      </c>
      <c r="M627" s="47">
        <f>SUM(N627:O627)</f>
        <v>2</v>
      </c>
      <c r="N627" s="97"/>
      <c r="O627" s="97">
        <v>2</v>
      </c>
    </row>
    <row r="628" spans="1:15" s="99" customFormat="1" ht="47.25">
      <c r="A628" s="48" t="s">
        <v>303</v>
      </c>
      <c r="B628" s="49" t="s">
        <v>302</v>
      </c>
      <c r="C628" s="50" t="s">
        <v>527</v>
      </c>
      <c r="D628" s="50" t="s">
        <v>647</v>
      </c>
      <c r="E628" s="89"/>
      <c r="F628" s="154"/>
      <c r="G628" s="88">
        <f aca="true" t="shared" si="280" ref="G628:O629">G629</f>
        <v>1814.9</v>
      </c>
      <c r="H628" s="88">
        <f t="shared" si="280"/>
        <v>0</v>
      </c>
      <c r="I628" s="88">
        <f t="shared" si="280"/>
        <v>1814.9</v>
      </c>
      <c r="J628" s="88">
        <f t="shared" si="280"/>
        <v>1447</v>
      </c>
      <c r="K628" s="88">
        <f t="shared" si="280"/>
        <v>0</v>
      </c>
      <c r="L628" s="88">
        <f t="shared" si="280"/>
        <v>1447</v>
      </c>
      <c r="M628" s="88">
        <f t="shared" si="280"/>
        <v>1502</v>
      </c>
      <c r="N628" s="88">
        <f t="shared" si="280"/>
        <v>0</v>
      </c>
      <c r="O628" s="88">
        <f t="shared" si="280"/>
        <v>1502</v>
      </c>
    </row>
    <row r="629" spans="1:15" s="99" customFormat="1" ht="47.25">
      <c r="A629" s="90" t="s">
        <v>623</v>
      </c>
      <c r="B629" s="91" t="s">
        <v>302</v>
      </c>
      <c r="C629" s="57" t="s">
        <v>527</v>
      </c>
      <c r="D629" s="57" t="s">
        <v>647</v>
      </c>
      <c r="E629" s="58" t="s">
        <v>150</v>
      </c>
      <c r="F629" s="154"/>
      <c r="G629" s="47">
        <f t="shared" si="280"/>
        <v>1814.9</v>
      </c>
      <c r="H629" s="47">
        <f t="shared" si="280"/>
        <v>0</v>
      </c>
      <c r="I629" s="47">
        <f t="shared" si="280"/>
        <v>1814.9</v>
      </c>
      <c r="J629" s="47">
        <f t="shared" si="280"/>
        <v>1447</v>
      </c>
      <c r="K629" s="47">
        <f t="shared" si="280"/>
        <v>0</v>
      </c>
      <c r="L629" s="47">
        <f t="shared" si="280"/>
        <v>1447</v>
      </c>
      <c r="M629" s="47">
        <f t="shared" si="280"/>
        <v>1502</v>
      </c>
      <c r="N629" s="47">
        <f t="shared" si="280"/>
        <v>0</v>
      </c>
      <c r="O629" s="47">
        <f t="shared" si="280"/>
        <v>1502</v>
      </c>
    </row>
    <row r="630" spans="1:15" s="99" customFormat="1" ht="31.5">
      <c r="A630" s="90" t="s">
        <v>152</v>
      </c>
      <c r="B630" s="91" t="s">
        <v>302</v>
      </c>
      <c r="C630" s="57" t="s">
        <v>527</v>
      </c>
      <c r="D630" s="57" t="s">
        <v>647</v>
      </c>
      <c r="E630" s="58" t="s">
        <v>151</v>
      </c>
      <c r="F630" s="89"/>
      <c r="G630" s="47">
        <f>SUM(G631:G634)</f>
        <v>1814.9</v>
      </c>
      <c r="H630" s="47">
        <f aca="true" t="shared" si="281" ref="H630:O630">SUM(H631:H634)</f>
        <v>0</v>
      </c>
      <c r="I630" s="47">
        <f t="shared" si="281"/>
        <v>1814.9</v>
      </c>
      <c r="J630" s="47">
        <f t="shared" si="281"/>
        <v>1447</v>
      </c>
      <c r="K630" s="47">
        <f t="shared" si="281"/>
        <v>0</v>
      </c>
      <c r="L630" s="47">
        <f t="shared" si="281"/>
        <v>1447</v>
      </c>
      <c r="M630" s="47">
        <f t="shared" si="281"/>
        <v>1502</v>
      </c>
      <c r="N630" s="47">
        <f t="shared" si="281"/>
        <v>0</v>
      </c>
      <c r="O630" s="47">
        <f t="shared" si="281"/>
        <v>1502</v>
      </c>
    </row>
    <row r="631" spans="1:15" ht="94.5">
      <c r="A631" s="98" t="s">
        <v>514</v>
      </c>
      <c r="B631" s="91" t="s">
        <v>302</v>
      </c>
      <c r="C631" s="57" t="s">
        <v>527</v>
      </c>
      <c r="D631" s="57" t="s">
        <v>647</v>
      </c>
      <c r="E631" s="51" t="s">
        <v>307</v>
      </c>
      <c r="F631" s="51">
        <v>200</v>
      </c>
      <c r="G631" s="47">
        <f>SUM(H631:I631)</f>
        <v>83.9</v>
      </c>
      <c r="H631" s="97"/>
      <c r="I631" s="97">
        <v>83.9</v>
      </c>
      <c r="J631" s="47">
        <f>SUM(K631:L631)</f>
        <v>58</v>
      </c>
      <c r="K631" s="97"/>
      <c r="L631" s="97">
        <v>58</v>
      </c>
      <c r="M631" s="47">
        <f>SUM(N631:O631)</f>
        <v>58</v>
      </c>
      <c r="N631" s="97"/>
      <c r="O631" s="97">
        <v>58</v>
      </c>
    </row>
    <row r="632" spans="1:15" ht="94.5">
      <c r="A632" s="98" t="s">
        <v>969</v>
      </c>
      <c r="B632" s="91" t="s">
        <v>302</v>
      </c>
      <c r="C632" s="57" t="s">
        <v>527</v>
      </c>
      <c r="D632" s="57" t="s">
        <v>647</v>
      </c>
      <c r="E632" s="51" t="s">
        <v>307</v>
      </c>
      <c r="F632" s="51" t="s">
        <v>787</v>
      </c>
      <c r="G632" s="47">
        <f>SUM(H632:I632)</f>
        <v>10</v>
      </c>
      <c r="H632" s="97"/>
      <c r="I632" s="97">
        <v>10</v>
      </c>
      <c r="J632" s="47">
        <f>SUM(K632:L632)</f>
        <v>0</v>
      </c>
      <c r="K632" s="97"/>
      <c r="L632" s="97"/>
      <c r="M632" s="47">
        <f>SUM(N632:O632)</f>
        <v>0</v>
      </c>
      <c r="N632" s="97"/>
      <c r="O632" s="97"/>
    </row>
    <row r="633" spans="1:15" ht="267.75">
      <c r="A633" s="96" t="s">
        <v>515</v>
      </c>
      <c r="B633" s="91" t="s">
        <v>302</v>
      </c>
      <c r="C633" s="57" t="s">
        <v>527</v>
      </c>
      <c r="D633" s="57" t="s">
        <v>647</v>
      </c>
      <c r="E633" s="51" t="s">
        <v>936</v>
      </c>
      <c r="F633" s="51">
        <v>100</v>
      </c>
      <c r="G633" s="47">
        <f>SUM(H633:I633)</f>
        <v>1721</v>
      </c>
      <c r="H633" s="97"/>
      <c r="I633" s="97">
        <v>1721</v>
      </c>
      <c r="J633" s="47">
        <f>SUM(K633:L633)</f>
        <v>1389</v>
      </c>
      <c r="K633" s="97"/>
      <c r="L633" s="97">
        <v>1389</v>
      </c>
      <c r="M633" s="47">
        <f>SUM(N633:O633)</f>
        <v>1444</v>
      </c>
      <c r="N633" s="97"/>
      <c r="O633" s="97">
        <v>1444</v>
      </c>
    </row>
    <row r="634" spans="1:15" ht="126">
      <c r="A634" s="96" t="s">
        <v>184</v>
      </c>
      <c r="B634" s="91" t="s">
        <v>302</v>
      </c>
      <c r="C634" s="57" t="s">
        <v>527</v>
      </c>
      <c r="D634" s="57" t="s">
        <v>647</v>
      </c>
      <c r="E634" s="51" t="s">
        <v>183</v>
      </c>
      <c r="F634" s="51" t="s">
        <v>495</v>
      </c>
      <c r="G634" s="47">
        <f>SUM(H634:I634)</f>
        <v>0</v>
      </c>
      <c r="H634" s="97"/>
      <c r="I634" s="97">
        <v>0</v>
      </c>
      <c r="J634" s="47">
        <f>SUM(K634:L634)</f>
        <v>0</v>
      </c>
      <c r="K634" s="97"/>
      <c r="L634" s="97"/>
      <c r="M634" s="47">
        <f>SUM(N634:O634)</f>
        <v>0</v>
      </c>
      <c r="N634" s="97"/>
      <c r="O634" s="97"/>
    </row>
    <row r="635" ht="15.75">
      <c r="A635" s="155"/>
    </row>
    <row r="636" ht="15.75">
      <c r="A636" s="155"/>
    </row>
    <row r="637" ht="15.75">
      <c r="A637" s="155"/>
    </row>
    <row r="638" ht="15.75">
      <c r="A638" s="155"/>
    </row>
    <row r="639" ht="15.75">
      <c r="A639" s="155"/>
    </row>
    <row r="640" ht="15.75">
      <c r="A640" s="155"/>
    </row>
    <row r="641" ht="15.75">
      <c r="A641" s="155"/>
    </row>
    <row r="642" ht="15.75">
      <c r="A642" s="155"/>
    </row>
    <row r="643" ht="15.75">
      <c r="A643" s="155"/>
    </row>
    <row r="644" ht="15.75">
      <c r="A644" s="155"/>
    </row>
    <row r="645" ht="15.75">
      <c r="A645" s="155"/>
    </row>
    <row r="646" ht="15.75">
      <c r="A646" s="155"/>
    </row>
    <row r="647" ht="15.75">
      <c r="A647" s="155"/>
    </row>
    <row r="648" ht="15.75">
      <c r="A648" s="155"/>
    </row>
    <row r="649" ht="15.75">
      <c r="A649" s="155"/>
    </row>
    <row r="650" ht="15.75">
      <c r="A650" s="155"/>
    </row>
    <row r="651" ht="15.75">
      <c r="A651" s="155"/>
    </row>
    <row r="652" ht="15.75">
      <c r="A652" s="155"/>
    </row>
    <row r="653" ht="15.75">
      <c r="A653" s="155"/>
    </row>
    <row r="654" ht="15.75">
      <c r="A654" s="155"/>
    </row>
    <row r="655" ht="15.75">
      <c r="A655" s="155"/>
    </row>
    <row r="656" ht="15.75">
      <c r="A656" s="155"/>
    </row>
    <row r="657" ht="15.75">
      <c r="A657" s="155"/>
    </row>
    <row r="658" ht="15.75">
      <c r="A658" s="155"/>
    </row>
    <row r="659" ht="15.75">
      <c r="A659" s="155"/>
    </row>
    <row r="660" ht="15.75">
      <c r="A660" s="155"/>
    </row>
    <row r="661" ht="15.75">
      <c r="A661" s="155"/>
    </row>
    <row r="662" ht="15.75">
      <c r="A662" s="155"/>
    </row>
    <row r="663" ht="15.75">
      <c r="A663" s="155"/>
    </row>
    <row r="664" ht="15.75">
      <c r="A664" s="155"/>
    </row>
    <row r="665" ht="15.75">
      <c r="A665" s="155"/>
    </row>
    <row r="666" ht="15.75">
      <c r="A666" s="155"/>
    </row>
    <row r="667" ht="15.75">
      <c r="A667" s="155"/>
    </row>
    <row r="668" ht="15.75">
      <c r="A668" s="155"/>
    </row>
    <row r="669" ht="15.75">
      <c r="A669" s="155"/>
    </row>
    <row r="670" ht="15.75">
      <c r="A670" s="155"/>
    </row>
    <row r="671" ht="15.75">
      <c r="A671" s="155"/>
    </row>
    <row r="672" ht="15.75">
      <c r="A672" s="155"/>
    </row>
    <row r="673" ht="15.75">
      <c r="A673" s="155"/>
    </row>
    <row r="674" ht="15.75">
      <c r="A674" s="155"/>
    </row>
    <row r="675" ht="15.75">
      <c r="A675" s="155"/>
    </row>
    <row r="676" ht="15.75">
      <c r="A676" s="155"/>
    </row>
    <row r="677" ht="15.75">
      <c r="A677" s="155"/>
    </row>
    <row r="678" ht="15.75">
      <c r="A678" s="155"/>
    </row>
    <row r="679" ht="15.75">
      <c r="A679" s="155"/>
    </row>
    <row r="680" ht="15.75">
      <c r="A680" s="155"/>
    </row>
    <row r="681" ht="15.75">
      <c r="A681" s="155"/>
    </row>
    <row r="682" ht="15.75">
      <c r="A682" s="155"/>
    </row>
    <row r="683" ht="15.75">
      <c r="A683" s="155"/>
    </row>
    <row r="684" ht="15.75">
      <c r="A684" s="155"/>
    </row>
    <row r="685" ht="15.75">
      <c r="A685" s="155"/>
    </row>
    <row r="686" ht="15.75">
      <c r="A686" s="155"/>
    </row>
    <row r="687" ht="15.75">
      <c r="A687" s="155"/>
    </row>
    <row r="688" ht="15.75">
      <c r="A688" s="155"/>
    </row>
    <row r="689" ht="15.75">
      <c r="A689" s="155"/>
    </row>
    <row r="690" ht="15.75">
      <c r="A690" s="155"/>
    </row>
    <row r="691" ht="15.75">
      <c r="A691" s="155"/>
    </row>
    <row r="692" ht="15.75">
      <c r="A692" s="155"/>
    </row>
    <row r="693" ht="15.75">
      <c r="A693" s="155"/>
    </row>
    <row r="694" ht="15.75">
      <c r="A694" s="155"/>
    </row>
    <row r="695" ht="15.75">
      <c r="A695" s="155"/>
    </row>
    <row r="696" ht="15.75">
      <c r="A696" s="155"/>
    </row>
    <row r="697" ht="15.75">
      <c r="A697" s="155"/>
    </row>
    <row r="698" ht="15.75">
      <c r="A698" s="155"/>
    </row>
    <row r="699" ht="15.75">
      <c r="A699" s="155"/>
    </row>
    <row r="700" ht="15.75">
      <c r="A700" s="155"/>
    </row>
    <row r="701" ht="15.75">
      <c r="A701" s="155"/>
    </row>
    <row r="702" ht="15.75">
      <c r="A702" s="155"/>
    </row>
    <row r="703" ht="15.75">
      <c r="A703" s="155"/>
    </row>
    <row r="704" ht="15.75">
      <c r="A704" s="155"/>
    </row>
    <row r="705" ht="15.75">
      <c r="A705" s="155"/>
    </row>
    <row r="706" ht="15.75">
      <c r="A706" s="155"/>
    </row>
    <row r="707" ht="15.75">
      <c r="A707" s="155"/>
    </row>
    <row r="708" ht="15.75">
      <c r="A708" s="155"/>
    </row>
    <row r="709" ht="15.75">
      <c r="A709" s="155"/>
    </row>
    <row r="710" ht="15.75">
      <c r="A710" s="155"/>
    </row>
    <row r="711" ht="15.75">
      <c r="A711" s="155"/>
    </row>
    <row r="712" ht="15.75">
      <c r="A712" s="155"/>
    </row>
    <row r="713" ht="15.75">
      <c r="A713" s="155"/>
    </row>
    <row r="714" ht="15.75">
      <c r="A714" s="155"/>
    </row>
    <row r="715" ht="15.75">
      <c r="A715" s="155"/>
    </row>
    <row r="716" ht="15.75">
      <c r="A716" s="155"/>
    </row>
    <row r="717" ht="15.75">
      <c r="A717" s="155"/>
    </row>
    <row r="718" ht="15.75">
      <c r="A718" s="155"/>
    </row>
    <row r="719" ht="15.75">
      <c r="A719" s="155"/>
    </row>
    <row r="720" ht="15.75">
      <c r="A720" s="155"/>
    </row>
    <row r="721" ht="15.75">
      <c r="A721" s="155"/>
    </row>
    <row r="722" ht="15.75">
      <c r="A722" s="155"/>
    </row>
    <row r="723" ht="15.75">
      <c r="A723" s="155"/>
    </row>
    <row r="724" ht="15.75">
      <c r="A724" s="155"/>
    </row>
    <row r="725" ht="15.75">
      <c r="A725" s="155"/>
    </row>
    <row r="726" ht="15.75">
      <c r="A726" s="155"/>
    </row>
    <row r="727" ht="15.75">
      <c r="A727" s="155"/>
    </row>
  </sheetData>
  <sheetProtection/>
  <mergeCells count="21">
    <mergeCell ref="A6:M6"/>
    <mergeCell ref="A7:M7"/>
    <mergeCell ref="A1:M1"/>
    <mergeCell ref="A2:M2"/>
    <mergeCell ref="A3:M3"/>
    <mergeCell ref="A4:M4"/>
    <mergeCell ref="O10:O11"/>
    <mergeCell ref="J10:J11"/>
    <mergeCell ref="K10:K11"/>
    <mergeCell ref="L10:L11"/>
    <mergeCell ref="M10:M11"/>
    <mergeCell ref="N10:N11"/>
    <mergeCell ref="E10:E11"/>
    <mergeCell ref="A10:A11"/>
    <mergeCell ref="B10:B11"/>
    <mergeCell ref="C10:C11"/>
    <mergeCell ref="D10:D11"/>
    <mergeCell ref="I10:I11"/>
    <mergeCell ref="G10:G11"/>
    <mergeCell ref="H10:H11"/>
    <mergeCell ref="F10:F11"/>
  </mergeCells>
  <printOptions/>
  <pageMargins left="0.5905511811023623" right="0" top="0.3937007874015748" bottom="0.1968503937007874" header="0" footer="0"/>
  <pageSetup firstPageNumber="12" useFirstPageNumber="1" horizontalDpi="600" verticalDpi="600" orientation="portrait" paperSize="9" scale="95" r:id="rId1"/>
  <headerFooter alignWithMargins="0">
    <oddHeader>&amp;C&amp;P</oddHeader>
  </headerFooter>
  <rowBreaks count="1" manualBreakCount="1">
    <brk id="6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3"/>
  <sheetViews>
    <sheetView zoomScale="80" zoomScaleNormal="80" zoomScalePageLayoutView="0" workbookViewId="0" topLeftCell="A1">
      <selection activeCell="Q6" sqref="Q6"/>
    </sheetView>
  </sheetViews>
  <sheetFormatPr defaultColWidth="9.00390625" defaultRowHeight="12.75"/>
  <cols>
    <col min="1" max="1" width="31.125" style="159" customWidth="1"/>
    <col min="2" max="2" width="4.625" style="157" customWidth="1"/>
    <col min="3" max="3" width="5.00390625" style="157" customWidth="1"/>
    <col min="4" max="4" width="15.00390625" style="157" customWidth="1"/>
    <col min="5" max="5" width="5.625" style="157" customWidth="1"/>
    <col min="6" max="6" width="13.00390625" style="158" customWidth="1"/>
    <col min="7" max="7" width="14.75390625" style="67" hidden="1" customWidth="1"/>
    <col min="8" max="8" width="12.375" style="67" hidden="1" customWidth="1"/>
    <col min="9" max="9" width="12.875" style="158" customWidth="1"/>
    <col min="10" max="10" width="11.625" style="67" hidden="1" customWidth="1"/>
    <col min="11" max="11" width="11.875" style="67" hidden="1" customWidth="1"/>
    <col min="12" max="12" width="12.875" style="158" customWidth="1"/>
    <col min="13" max="13" width="12.375" style="67" hidden="1" customWidth="1"/>
    <col min="14" max="14" width="11.625" style="67" hidden="1" customWidth="1"/>
    <col min="15" max="15" width="9.125" style="54" customWidth="1"/>
    <col min="16" max="16" width="9.875" style="54" bestFit="1" customWidth="1"/>
    <col min="17" max="16384" width="9.125" style="54" customWidth="1"/>
  </cols>
  <sheetData>
    <row r="1" spans="1:14" s="61" customFormat="1" ht="18.75">
      <c r="A1" s="211" t="s">
        <v>410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60"/>
      <c r="N1" s="60"/>
    </row>
    <row r="2" spans="1:14" s="61" customFormat="1" ht="18.75">
      <c r="A2" s="211" t="s">
        <v>412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60"/>
      <c r="N2" s="60"/>
    </row>
    <row r="3" spans="1:14" s="61" customFormat="1" ht="18.75">
      <c r="A3" s="211" t="s">
        <v>317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60"/>
      <c r="N3" s="60"/>
    </row>
    <row r="4" spans="1:14" s="61" customFormat="1" ht="18.75">
      <c r="A4" s="211" t="s">
        <v>1033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60"/>
    </row>
    <row r="5" spans="1:14" s="61" customFormat="1" ht="18.75">
      <c r="A5" s="62"/>
      <c r="B5" s="64"/>
      <c r="C5" s="64"/>
      <c r="D5" s="64"/>
      <c r="E5" s="64"/>
      <c r="F5" s="65"/>
      <c r="G5" s="60"/>
      <c r="H5" s="60"/>
      <c r="I5" s="65"/>
      <c r="J5" s="60"/>
      <c r="K5" s="60"/>
      <c r="L5" s="65"/>
      <c r="M5" s="60"/>
      <c r="N5" s="60"/>
    </row>
    <row r="6" spans="1:14" s="61" customFormat="1" ht="93" customHeight="1">
      <c r="A6" s="210" t="s">
        <v>1020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60"/>
      <c r="N6" s="60"/>
    </row>
    <row r="7" spans="1:14" s="61" customFormat="1" ht="27" customHeight="1">
      <c r="A7" s="66"/>
      <c r="B7" s="162"/>
      <c r="C7" s="162"/>
      <c r="D7" s="162"/>
      <c r="E7" s="162"/>
      <c r="G7" s="67"/>
      <c r="H7" s="67"/>
      <c r="I7" s="68"/>
      <c r="J7" s="67"/>
      <c r="K7" s="67"/>
      <c r="L7" s="78" t="s">
        <v>214</v>
      </c>
      <c r="M7" s="67"/>
      <c r="N7" s="67"/>
    </row>
    <row r="8" spans="1:14" s="85" customFormat="1" ht="12.75">
      <c r="A8" s="214" t="s">
        <v>215</v>
      </c>
      <c r="B8" s="203" t="s">
        <v>216</v>
      </c>
      <c r="C8" s="203" t="s">
        <v>723</v>
      </c>
      <c r="D8" s="203" t="s">
        <v>217</v>
      </c>
      <c r="E8" s="203" t="s">
        <v>722</v>
      </c>
      <c r="F8" s="215" t="s">
        <v>332</v>
      </c>
      <c r="G8" s="212" t="s">
        <v>218</v>
      </c>
      <c r="H8" s="212" t="s">
        <v>219</v>
      </c>
      <c r="I8" s="215" t="s">
        <v>511</v>
      </c>
      <c r="J8" s="212" t="s">
        <v>218</v>
      </c>
      <c r="K8" s="212" t="s">
        <v>219</v>
      </c>
      <c r="L8" s="207" t="s">
        <v>398</v>
      </c>
      <c r="M8" s="217" t="s">
        <v>218</v>
      </c>
      <c r="N8" s="212" t="s">
        <v>219</v>
      </c>
    </row>
    <row r="9" spans="1:14" s="85" customFormat="1" ht="30" customHeight="1">
      <c r="A9" s="214"/>
      <c r="B9" s="203"/>
      <c r="C9" s="203"/>
      <c r="D9" s="203"/>
      <c r="E9" s="203"/>
      <c r="F9" s="216"/>
      <c r="G9" s="213"/>
      <c r="H9" s="213"/>
      <c r="I9" s="216"/>
      <c r="J9" s="213"/>
      <c r="K9" s="213"/>
      <c r="L9" s="207"/>
      <c r="M9" s="217"/>
      <c r="N9" s="213"/>
    </row>
    <row r="10" spans="1:14" ht="31.5">
      <c r="A10" s="164" t="s">
        <v>490</v>
      </c>
      <c r="B10" s="50" t="s">
        <v>527</v>
      </c>
      <c r="C10" s="51"/>
      <c r="D10" s="51"/>
      <c r="E10" s="51"/>
      <c r="F10" s="88">
        <f aca="true" t="shared" si="0" ref="F10:N10">SUM(F11,F15,F21,F39,F43,F49,F56,F60)</f>
        <v>82807.6</v>
      </c>
      <c r="G10" s="88">
        <f t="shared" si="0"/>
        <v>778</v>
      </c>
      <c r="H10" s="88">
        <f t="shared" si="0"/>
        <v>82029.6</v>
      </c>
      <c r="I10" s="88">
        <f t="shared" si="0"/>
        <v>65675</v>
      </c>
      <c r="J10" s="88">
        <f t="shared" si="0"/>
        <v>770.5</v>
      </c>
      <c r="K10" s="88">
        <f t="shared" si="0"/>
        <v>64904.5</v>
      </c>
      <c r="L10" s="88">
        <f t="shared" si="0"/>
        <v>74204.8</v>
      </c>
      <c r="M10" s="88">
        <f t="shared" si="0"/>
        <v>797.3</v>
      </c>
      <c r="N10" s="88">
        <f t="shared" si="0"/>
        <v>73407.5</v>
      </c>
    </row>
    <row r="11" spans="1:14" ht="69" customHeight="1">
      <c r="A11" s="164" t="s">
        <v>492</v>
      </c>
      <c r="B11" s="50" t="s">
        <v>527</v>
      </c>
      <c r="C11" s="50" t="s">
        <v>533</v>
      </c>
      <c r="D11" s="89"/>
      <c r="E11" s="89"/>
      <c r="F11" s="88">
        <f>F12</f>
        <v>2428</v>
      </c>
      <c r="G11" s="88">
        <f aca="true" t="shared" si="1" ref="G11:N13">G12</f>
        <v>0</v>
      </c>
      <c r="H11" s="88">
        <f t="shared" si="1"/>
        <v>2428</v>
      </c>
      <c r="I11" s="88">
        <f>I12</f>
        <v>2525</v>
      </c>
      <c r="J11" s="88">
        <f t="shared" si="1"/>
        <v>0</v>
      </c>
      <c r="K11" s="88">
        <f t="shared" si="1"/>
        <v>2525</v>
      </c>
      <c r="L11" s="88">
        <f>L12</f>
        <v>2646</v>
      </c>
      <c r="M11" s="88">
        <f t="shared" si="1"/>
        <v>0</v>
      </c>
      <c r="N11" s="88">
        <f t="shared" si="1"/>
        <v>2646</v>
      </c>
    </row>
    <row r="12" spans="1:14" ht="47.25">
      <c r="A12" s="90" t="s">
        <v>623</v>
      </c>
      <c r="B12" s="51" t="s">
        <v>527</v>
      </c>
      <c r="C12" s="57" t="s">
        <v>533</v>
      </c>
      <c r="D12" s="58" t="s">
        <v>150</v>
      </c>
      <c r="E12" s="89"/>
      <c r="F12" s="47">
        <f>F13</f>
        <v>2428</v>
      </c>
      <c r="G12" s="47">
        <f t="shared" si="1"/>
        <v>0</v>
      </c>
      <c r="H12" s="47">
        <f t="shared" si="1"/>
        <v>2428</v>
      </c>
      <c r="I12" s="47">
        <f>I13</f>
        <v>2525</v>
      </c>
      <c r="J12" s="47">
        <f t="shared" si="1"/>
        <v>0</v>
      </c>
      <c r="K12" s="47">
        <f t="shared" si="1"/>
        <v>2525</v>
      </c>
      <c r="L12" s="47">
        <f>L13</f>
        <v>2646</v>
      </c>
      <c r="M12" s="47">
        <f t="shared" si="1"/>
        <v>0</v>
      </c>
      <c r="N12" s="47">
        <f t="shared" si="1"/>
        <v>2646</v>
      </c>
    </row>
    <row r="13" spans="1:14" ht="31.5">
      <c r="A13" s="90" t="s">
        <v>152</v>
      </c>
      <c r="B13" s="57" t="s">
        <v>527</v>
      </c>
      <c r="C13" s="57" t="s">
        <v>533</v>
      </c>
      <c r="D13" s="58" t="s">
        <v>151</v>
      </c>
      <c r="E13" s="89"/>
      <c r="F13" s="47">
        <f>F14</f>
        <v>2428</v>
      </c>
      <c r="G13" s="47">
        <f t="shared" si="1"/>
        <v>0</v>
      </c>
      <c r="H13" s="47">
        <f t="shared" si="1"/>
        <v>2428</v>
      </c>
      <c r="I13" s="47">
        <f>I14</f>
        <v>2525</v>
      </c>
      <c r="J13" s="47">
        <f t="shared" si="1"/>
        <v>0</v>
      </c>
      <c r="K13" s="47">
        <f t="shared" si="1"/>
        <v>2525</v>
      </c>
      <c r="L13" s="47">
        <f>L14</f>
        <v>2646</v>
      </c>
      <c r="M13" s="47">
        <f t="shared" si="1"/>
        <v>0</v>
      </c>
      <c r="N13" s="47">
        <f t="shared" si="1"/>
        <v>2646</v>
      </c>
    </row>
    <row r="14" spans="1:14" ht="204.75">
      <c r="A14" s="161" t="s">
        <v>153</v>
      </c>
      <c r="B14" s="57" t="s">
        <v>527</v>
      </c>
      <c r="C14" s="57" t="s">
        <v>533</v>
      </c>
      <c r="D14" s="51" t="s">
        <v>304</v>
      </c>
      <c r="E14" s="51" t="s">
        <v>493</v>
      </c>
      <c r="F14" s="47">
        <f>SUM(G14:H14)</f>
        <v>2428</v>
      </c>
      <c r="G14" s="47"/>
      <c r="H14" s="47">
        <v>2428</v>
      </c>
      <c r="I14" s="47">
        <f>SUM(J14:K14)</f>
        <v>2525</v>
      </c>
      <c r="J14" s="47">
        <v>0</v>
      </c>
      <c r="K14" s="47">
        <v>2525</v>
      </c>
      <c r="L14" s="47">
        <f>SUM(M14:N14)</f>
        <v>2646</v>
      </c>
      <c r="M14" s="47">
        <v>0</v>
      </c>
      <c r="N14" s="47">
        <v>2646</v>
      </c>
    </row>
    <row r="15" spans="1:14" ht="99" customHeight="1">
      <c r="A15" s="164" t="s">
        <v>301</v>
      </c>
      <c r="B15" s="50" t="s">
        <v>527</v>
      </c>
      <c r="C15" s="50" t="s">
        <v>1008</v>
      </c>
      <c r="D15" s="51"/>
      <c r="E15" s="89"/>
      <c r="F15" s="88">
        <f aca="true" t="shared" si="2" ref="F15:N16">F16</f>
        <v>1424.3</v>
      </c>
      <c r="G15" s="88">
        <f t="shared" si="2"/>
        <v>0</v>
      </c>
      <c r="H15" s="88">
        <f t="shared" si="2"/>
        <v>1424.3</v>
      </c>
      <c r="I15" s="88">
        <f t="shared" si="2"/>
        <v>1462</v>
      </c>
      <c r="J15" s="88">
        <f t="shared" si="2"/>
        <v>0</v>
      </c>
      <c r="K15" s="88">
        <f t="shared" si="2"/>
        <v>1462</v>
      </c>
      <c r="L15" s="88">
        <f t="shared" si="2"/>
        <v>1521</v>
      </c>
      <c r="M15" s="88">
        <f t="shared" si="2"/>
        <v>0</v>
      </c>
      <c r="N15" s="88">
        <f t="shared" si="2"/>
        <v>1521</v>
      </c>
    </row>
    <row r="16" spans="1:14" ht="47.25">
      <c r="A16" s="90" t="s">
        <v>623</v>
      </c>
      <c r="B16" s="57" t="s">
        <v>527</v>
      </c>
      <c r="C16" s="57" t="s">
        <v>1008</v>
      </c>
      <c r="D16" s="58" t="s">
        <v>150</v>
      </c>
      <c r="E16" s="89"/>
      <c r="F16" s="47">
        <f t="shared" si="2"/>
        <v>1424.3</v>
      </c>
      <c r="G16" s="47">
        <f t="shared" si="2"/>
        <v>0</v>
      </c>
      <c r="H16" s="47">
        <f t="shared" si="2"/>
        <v>1424.3</v>
      </c>
      <c r="I16" s="47">
        <f t="shared" si="2"/>
        <v>1462</v>
      </c>
      <c r="J16" s="47">
        <f t="shared" si="2"/>
        <v>0</v>
      </c>
      <c r="K16" s="47">
        <f t="shared" si="2"/>
        <v>1462</v>
      </c>
      <c r="L16" s="47">
        <f t="shared" si="2"/>
        <v>1521</v>
      </c>
      <c r="M16" s="47">
        <f t="shared" si="2"/>
        <v>0</v>
      </c>
      <c r="N16" s="47">
        <f t="shared" si="2"/>
        <v>1521</v>
      </c>
    </row>
    <row r="17" spans="1:14" ht="31.5">
      <c r="A17" s="90" t="s">
        <v>152</v>
      </c>
      <c r="B17" s="57" t="s">
        <v>527</v>
      </c>
      <c r="C17" s="57" t="s">
        <v>1008</v>
      </c>
      <c r="D17" s="58" t="s">
        <v>151</v>
      </c>
      <c r="E17" s="89"/>
      <c r="F17" s="47">
        <f aca="true" t="shared" si="3" ref="F17:N17">SUM(F18:F20)</f>
        <v>1424.3</v>
      </c>
      <c r="G17" s="47">
        <f t="shared" si="3"/>
        <v>0</v>
      </c>
      <c r="H17" s="47">
        <f t="shared" si="3"/>
        <v>1424.3</v>
      </c>
      <c r="I17" s="47">
        <f t="shared" si="3"/>
        <v>1462</v>
      </c>
      <c r="J17" s="47">
        <f t="shared" si="3"/>
        <v>0</v>
      </c>
      <c r="K17" s="47">
        <f t="shared" si="3"/>
        <v>1462</v>
      </c>
      <c r="L17" s="47">
        <f t="shared" si="3"/>
        <v>1521</v>
      </c>
      <c r="M17" s="47">
        <f t="shared" si="3"/>
        <v>0</v>
      </c>
      <c r="N17" s="47">
        <f t="shared" si="3"/>
        <v>1521</v>
      </c>
    </row>
    <row r="18" spans="1:14" ht="173.25">
      <c r="A18" s="165" t="s">
        <v>801</v>
      </c>
      <c r="B18" s="57" t="s">
        <v>527</v>
      </c>
      <c r="C18" s="57" t="s">
        <v>1008</v>
      </c>
      <c r="D18" s="51" t="s">
        <v>307</v>
      </c>
      <c r="E18" s="51">
        <v>100</v>
      </c>
      <c r="F18" s="47">
        <f>SUM(G18:H18)</f>
        <v>1299.2</v>
      </c>
      <c r="G18" s="97"/>
      <c r="H18" s="97">
        <v>1299.2</v>
      </c>
      <c r="I18" s="47">
        <f>SUM(J18:K18)</f>
        <v>1389</v>
      </c>
      <c r="J18" s="97"/>
      <c r="K18" s="97">
        <v>1389</v>
      </c>
      <c r="L18" s="47">
        <f>SUM(M18:N18)</f>
        <v>1444</v>
      </c>
      <c r="M18" s="97"/>
      <c r="N18" s="97">
        <v>1444</v>
      </c>
    </row>
    <row r="19" spans="1:14" ht="94.5">
      <c r="A19" s="166" t="s">
        <v>506</v>
      </c>
      <c r="B19" s="57" t="s">
        <v>527</v>
      </c>
      <c r="C19" s="57" t="s">
        <v>1008</v>
      </c>
      <c r="D19" s="51" t="s">
        <v>307</v>
      </c>
      <c r="E19" s="51">
        <v>200</v>
      </c>
      <c r="F19" s="47">
        <f>SUM(G19:H19)</f>
        <v>123.1</v>
      </c>
      <c r="G19" s="97"/>
      <c r="H19" s="97">
        <v>123.1</v>
      </c>
      <c r="I19" s="47">
        <f>SUM(J19:K19)</f>
        <v>71</v>
      </c>
      <c r="J19" s="97"/>
      <c r="K19" s="97">
        <v>71</v>
      </c>
      <c r="L19" s="47">
        <f>SUM(M19:N19)</f>
        <v>75</v>
      </c>
      <c r="M19" s="97"/>
      <c r="N19" s="97">
        <v>75</v>
      </c>
    </row>
    <row r="20" spans="1:14" ht="63">
      <c r="A20" s="166" t="s">
        <v>602</v>
      </c>
      <c r="B20" s="57" t="s">
        <v>527</v>
      </c>
      <c r="C20" s="57" t="s">
        <v>1008</v>
      </c>
      <c r="D20" s="51" t="s">
        <v>307</v>
      </c>
      <c r="E20" s="51" t="s">
        <v>776</v>
      </c>
      <c r="F20" s="47">
        <f>SUM(G20:H20)</f>
        <v>2</v>
      </c>
      <c r="G20" s="97"/>
      <c r="H20" s="97">
        <v>2</v>
      </c>
      <c r="I20" s="47">
        <f>SUM(J20:K20)</f>
        <v>2</v>
      </c>
      <c r="J20" s="97"/>
      <c r="K20" s="97">
        <v>2</v>
      </c>
      <c r="L20" s="47">
        <f>SUM(M20:N20)</f>
        <v>2</v>
      </c>
      <c r="M20" s="97"/>
      <c r="N20" s="97">
        <v>2</v>
      </c>
    </row>
    <row r="21" spans="1:14" ht="94.5">
      <c r="A21" s="167" t="s">
        <v>494</v>
      </c>
      <c r="B21" s="50" t="s">
        <v>527</v>
      </c>
      <c r="C21" s="50" t="s">
        <v>528</v>
      </c>
      <c r="D21" s="51"/>
      <c r="E21" s="51"/>
      <c r="F21" s="88">
        <f>SUM(F22,F26,F33)</f>
        <v>49645.00000000001</v>
      </c>
      <c r="G21" s="88">
        <f aca="true" t="shared" si="4" ref="G21:N21">SUM(G22,G26,G33)</f>
        <v>0</v>
      </c>
      <c r="H21" s="88">
        <f t="shared" si="4"/>
        <v>49645.00000000001</v>
      </c>
      <c r="I21" s="88">
        <f t="shared" si="4"/>
        <v>42882.2</v>
      </c>
      <c r="J21" s="88">
        <f t="shared" si="4"/>
        <v>0</v>
      </c>
      <c r="K21" s="88">
        <f t="shared" si="4"/>
        <v>42882.2</v>
      </c>
      <c r="L21" s="88">
        <f t="shared" si="4"/>
        <v>51081.1</v>
      </c>
      <c r="M21" s="88">
        <f t="shared" si="4"/>
        <v>0</v>
      </c>
      <c r="N21" s="88">
        <f t="shared" si="4"/>
        <v>51081.1</v>
      </c>
    </row>
    <row r="22" spans="1:14" ht="78.75">
      <c r="A22" s="161" t="s">
        <v>845</v>
      </c>
      <c r="B22" s="57" t="s">
        <v>527</v>
      </c>
      <c r="C22" s="57" t="s">
        <v>528</v>
      </c>
      <c r="D22" s="93" t="s">
        <v>550</v>
      </c>
      <c r="E22" s="51"/>
      <c r="F22" s="47">
        <f>F23</f>
        <v>30.4</v>
      </c>
      <c r="G22" s="47">
        <f aca="true" t="shared" si="5" ref="G22:N24">G23</f>
        <v>0</v>
      </c>
      <c r="H22" s="47">
        <f t="shared" si="5"/>
        <v>30.4</v>
      </c>
      <c r="I22" s="47">
        <f t="shared" si="5"/>
        <v>0</v>
      </c>
      <c r="J22" s="47">
        <f t="shared" si="5"/>
        <v>0</v>
      </c>
      <c r="K22" s="47">
        <f t="shared" si="5"/>
        <v>0</v>
      </c>
      <c r="L22" s="47">
        <f t="shared" si="5"/>
        <v>0</v>
      </c>
      <c r="M22" s="47">
        <f t="shared" si="5"/>
        <v>0</v>
      </c>
      <c r="N22" s="47">
        <f t="shared" si="5"/>
        <v>0</v>
      </c>
    </row>
    <row r="23" spans="1:14" ht="110.25">
      <c r="A23" s="161" t="s">
        <v>606</v>
      </c>
      <c r="B23" s="57" t="s">
        <v>527</v>
      </c>
      <c r="C23" s="57" t="s">
        <v>528</v>
      </c>
      <c r="D23" s="93" t="s">
        <v>551</v>
      </c>
      <c r="E23" s="51"/>
      <c r="F23" s="47">
        <f>F24</f>
        <v>30.4</v>
      </c>
      <c r="G23" s="47">
        <f t="shared" si="5"/>
        <v>0</v>
      </c>
      <c r="H23" s="47">
        <f t="shared" si="5"/>
        <v>30.4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</row>
    <row r="24" spans="1:14" ht="141.75">
      <c r="A24" s="161" t="s">
        <v>738</v>
      </c>
      <c r="B24" s="57" t="s">
        <v>527</v>
      </c>
      <c r="C24" s="57" t="s">
        <v>528</v>
      </c>
      <c r="D24" s="93" t="s">
        <v>553</v>
      </c>
      <c r="E24" s="51"/>
      <c r="F24" s="47">
        <f>F25</f>
        <v>30.4</v>
      </c>
      <c r="G24" s="47">
        <f t="shared" si="5"/>
        <v>0</v>
      </c>
      <c r="H24" s="47">
        <f t="shared" si="5"/>
        <v>30.4</v>
      </c>
      <c r="I24" s="47">
        <f t="shared" si="5"/>
        <v>0</v>
      </c>
      <c r="J24" s="47">
        <f t="shared" si="5"/>
        <v>0</v>
      </c>
      <c r="K24" s="47">
        <f t="shared" si="5"/>
        <v>0</v>
      </c>
      <c r="L24" s="47">
        <f t="shared" si="5"/>
        <v>0</v>
      </c>
      <c r="M24" s="47">
        <f t="shared" si="5"/>
        <v>0</v>
      </c>
      <c r="N24" s="47">
        <f t="shared" si="5"/>
        <v>0</v>
      </c>
    </row>
    <row r="25" spans="1:14" ht="157.5">
      <c r="A25" s="160" t="s">
        <v>424</v>
      </c>
      <c r="B25" s="57" t="s">
        <v>527</v>
      </c>
      <c r="C25" s="57" t="s">
        <v>528</v>
      </c>
      <c r="D25" s="95" t="s">
        <v>555</v>
      </c>
      <c r="E25" s="51" t="s">
        <v>495</v>
      </c>
      <c r="F25" s="47">
        <f>SUM(G25:H25)</f>
        <v>30.4</v>
      </c>
      <c r="G25" s="47"/>
      <c r="H25" s="47">
        <v>30.4</v>
      </c>
      <c r="I25" s="47"/>
      <c r="J25" s="47"/>
      <c r="K25" s="47"/>
      <c r="L25" s="47"/>
      <c r="M25" s="47"/>
      <c r="N25" s="47"/>
    </row>
    <row r="26" spans="1:14" ht="63">
      <c r="A26" s="160" t="s">
        <v>556</v>
      </c>
      <c r="B26" s="57" t="s">
        <v>527</v>
      </c>
      <c r="C26" s="57" t="s">
        <v>528</v>
      </c>
      <c r="D26" s="93" t="s">
        <v>557</v>
      </c>
      <c r="E26" s="51"/>
      <c r="F26" s="47">
        <f>SUM(F27,F30)</f>
        <v>60</v>
      </c>
      <c r="G26" s="47">
        <f aca="true" t="shared" si="6" ref="G26:N26">SUM(G27,G30)</f>
        <v>0</v>
      </c>
      <c r="H26" s="47">
        <f t="shared" si="6"/>
        <v>60</v>
      </c>
      <c r="I26" s="47">
        <f t="shared" si="6"/>
        <v>0</v>
      </c>
      <c r="J26" s="47">
        <f t="shared" si="6"/>
        <v>0</v>
      </c>
      <c r="K26" s="47">
        <f t="shared" si="6"/>
        <v>0</v>
      </c>
      <c r="L26" s="47">
        <f t="shared" si="6"/>
        <v>0</v>
      </c>
      <c r="M26" s="47">
        <f t="shared" si="6"/>
        <v>0</v>
      </c>
      <c r="N26" s="47">
        <f t="shared" si="6"/>
        <v>0</v>
      </c>
    </row>
    <row r="27" spans="1:14" ht="110.25">
      <c r="A27" s="160" t="s">
        <v>558</v>
      </c>
      <c r="B27" s="57" t="s">
        <v>527</v>
      </c>
      <c r="C27" s="57" t="s">
        <v>528</v>
      </c>
      <c r="D27" s="93" t="s">
        <v>559</v>
      </c>
      <c r="E27" s="51"/>
      <c r="F27" s="47">
        <f>F28</f>
        <v>50</v>
      </c>
      <c r="G27" s="47">
        <f aca="true" t="shared" si="7" ref="G27:N31">G28</f>
        <v>0</v>
      </c>
      <c r="H27" s="47">
        <f t="shared" si="7"/>
        <v>50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47">
        <f t="shared" si="7"/>
        <v>0</v>
      </c>
    </row>
    <row r="28" spans="1:14" ht="47.25">
      <c r="A28" s="160" t="s">
        <v>560</v>
      </c>
      <c r="B28" s="57" t="s">
        <v>527</v>
      </c>
      <c r="C28" s="57" t="s">
        <v>528</v>
      </c>
      <c r="D28" s="93" t="s">
        <v>561</v>
      </c>
      <c r="E28" s="51"/>
      <c r="F28" s="47">
        <f>F29</f>
        <v>50</v>
      </c>
      <c r="G28" s="47">
        <f t="shared" si="7"/>
        <v>0</v>
      </c>
      <c r="H28" s="47">
        <f t="shared" si="7"/>
        <v>50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</row>
    <row r="29" spans="1:14" ht="94.5">
      <c r="A29" s="160" t="s">
        <v>562</v>
      </c>
      <c r="B29" s="57" t="s">
        <v>527</v>
      </c>
      <c r="C29" s="57" t="s">
        <v>528</v>
      </c>
      <c r="D29" s="95" t="s">
        <v>563</v>
      </c>
      <c r="E29" s="51" t="s">
        <v>495</v>
      </c>
      <c r="F29" s="47">
        <f>SUM(G29:H29)</f>
        <v>50</v>
      </c>
      <c r="G29" s="47"/>
      <c r="H29" s="47">
        <v>50</v>
      </c>
      <c r="I29" s="47"/>
      <c r="J29" s="47"/>
      <c r="K29" s="47"/>
      <c r="L29" s="47"/>
      <c r="M29" s="47"/>
      <c r="N29" s="47"/>
    </row>
    <row r="30" spans="1:14" ht="94.5">
      <c r="A30" s="160" t="s">
        <v>564</v>
      </c>
      <c r="B30" s="57" t="s">
        <v>527</v>
      </c>
      <c r="C30" s="57" t="s">
        <v>528</v>
      </c>
      <c r="D30" s="93" t="s">
        <v>567</v>
      </c>
      <c r="E30" s="51"/>
      <c r="F30" s="47">
        <f>F31</f>
        <v>10</v>
      </c>
      <c r="G30" s="47">
        <f aca="true" t="shared" si="8" ref="G30:N30">G31</f>
        <v>0</v>
      </c>
      <c r="H30" s="47">
        <f t="shared" si="8"/>
        <v>10</v>
      </c>
      <c r="I30" s="47">
        <f t="shared" si="8"/>
        <v>0</v>
      </c>
      <c r="J30" s="47">
        <f t="shared" si="8"/>
        <v>0</v>
      </c>
      <c r="K30" s="47">
        <f t="shared" si="8"/>
        <v>0</v>
      </c>
      <c r="L30" s="47">
        <f t="shared" si="8"/>
        <v>0</v>
      </c>
      <c r="M30" s="47">
        <f t="shared" si="8"/>
        <v>0</v>
      </c>
      <c r="N30" s="47">
        <f t="shared" si="8"/>
        <v>0</v>
      </c>
    </row>
    <row r="31" spans="1:14" ht="63">
      <c r="A31" s="165" t="s">
        <v>568</v>
      </c>
      <c r="B31" s="57" t="s">
        <v>527</v>
      </c>
      <c r="C31" s="57" t="s">
        <v>528</v>
      </c>
      <c r="D31" s="93" t="s">
        <v>565</v>
      </c>
      <c r="E31" s="51"/>
      <c r="F31" s="47">
        <f>F32</f>
        <v>10</v>
      </c>
      <c r="G31" s="47">
        <f t="shared" si="7"/>
        <v>0</v>
      </c>
      <c r="H31" s="47">
        <f t="shared" si="7"/>
        <v>10</v>
      </c>
      <c r="I31" s="47">
        <f t="shared" si="7"/>
        <v>0</v>
      </c>
      <c r="J31" s="47">
        <f t="shared" si="7"/>
        <v>0</v>
      </c>
      <c r="K31" s="47">
        <f t="shared" si="7"/>
        <v>0</v>
      </c>
      <c r="L31" s="47">
        <f t="shared" si="7"/>
        <v>0</v>
      </c>
      <c r="M31" s="47">
        <f t="shared" si="7"/>
        <v>0</v>
      </c>
      <c r="N31" s="47">
        <f t="shared" si="7"/>
        <v>0</v>
      </c>
    </row>
    <row r="32" spans="1:14" ht="110.25">
      <c r="A32" s="165" t="s">
        <v>569</v>
      </c>
      <c r="B32" s="57" t="s">
        <v>527</v>
      </c>
      <c r="C32" s="57" t="s">
        <v>528</v>
      </c>
      <c r="D32" s="95" t="s">
        <v>566</v>
      </c>
      <c r="E32" s="51" t="s">
        <v>495</v>
      </c>
      <c r="F32" s="47">
        <f>SUM(G32:H32)</f>
        <v>10</v>
      </c>
      <c r="G32" s="47"/>
      <c r="H32" s="47">
        <v>10</v>
      </c>
      <c r="I32" s="47"/>
      <c r="J32" s="47"/>
      <c r="K32" s="47"/>
      <c r="L32" s="47"/>
      <c r="M32" s="47"/>
      <c r="N32" s="47"/>
    </row>
    <row r="33" spans="1:14" ht="47.25">
      <c r="A33" s="90" t="s">
        <v>623</v>
      </c>
      <c r="B33" s="57" t="s">
        <v>527</v>
      </c>
      <c r="C33" s="57" t="s">
        <v>528</v>
      </c>
      <c r="D33" s="58" t="s">
        <v>150</v>
      </c>
      <c r="E33" s="51"/>
      <c r="F33" s="47">
        <f aca="true" t="shared" si="9" ref="F33:N33">F34</f>
        <v>49554.600000000006</v>
      </c>
      <c r="G33" s="47">
        <f t="shared" si="9"/>
        <v>0</v>
      </c>
      <c r="H33" s="47">
        <f>H34</f>
        <v>49554.600000000006</v>
      </c>
      <c r="I33" s="47">
        <f t="shared" si="9"/>
        <v>42882.2</v>
      </c>
      <c r="J33" s="47">
        <f t="shared" si="9"/>
        <v>0</v>
      </c>
      <c r="K33" s="47">
        <f t="shared" si="9"/>
        <v>42882.2</v>
      </c>
      <c r="L33" s="47">
        <f t="shared" si="9"/>
        <v>51081.1</v>
      </c>
      <c r="M33" s="47">
        <f t="shared" si="9"/>
        <v>0</v>
      </c>
      <c r="N33" s="47">
        <f t="shared" si="9"/>
        <v>51081.1</v>
      </c>
    </row>
    <row r="34" spans="1:14" ht="31.5">
      <c r="A34" s="90" t="s">
        <v>152</v>
      </c>
      <c r="B34" s="57" t="s">
        <v>527</v>
      </c>
      <c r="C34" s="57" t="s">
        <v>528</v>
      </c>
      <c r="D34" s="58" t="s">
        <v>151</v>
      </c>
      <c r="E34" s="51"/>
      <c r="F34" s="47">
        <f>SUM(F35:F38)</f>
        <v>49554.600000000006</v>
      </c>
      <c r="G34" s="47">
        <f aca="true" t="shared" si="10" ref="G34:N34">SUM(G35:G38)</f>
        <v>0</v>
      </c>
      <c r="H34" s="47">
        <f t="shared" si="10"/>
        <v>49554.600000000006</v>
      </c>
      <c r="I34" s="47">
        <f t="shared" si="10"/>
        <v>42882.2</v>
      </c>
      <c r="J34" s="47">
        <f t="shared" si="10"/>
        <v>0</v>
      </c>
      <c r="K34" s="47">
        <f t="shared" si="10"/>
        <v>42882.2</v>
      </c>
      <c r="L34" s="47">
        <f t="shared" si="10"/>
        <v>51081.1</v>
      </c>
      <c r="M34" s="47">
        <f t="shared" si="10"/>
        <v>0</v>
      </c>
      <c r="N34" s="47">
        <f t="shared" si="10"/>
        <v>51081.1</v>
      </c>
    </row>
    <row r="35" spans="1:14" ht="252">
      <c r="A35" s="165" t="s">
        <v>929</v>
      </c>
      <c r="B35" s="57" t="s">
        <v>527</v>
      </c>
      <c r="C35" s="57" t="s">
        <v>528</v>
      </c>
      <c r="D35" s="51" t="s">
        <v>307</v>
      </c>
      <c r="E35" s="51">
        <v>100</v>
      </c>
      <c r="F35" s="47">
        <f>SUM(G35:H35)</f>
        <v>42216</v>
      </c>
      <c r="G35" s="97"/>
      <c r="H35" s="97">
        <v>42216</v>
      </c>
      <c r="I35" s="47">
        <f>SUM(J35:K35)</f>
        <v>38799.5</v>
      </c>
      <c r="J35" s="97"/>
      <c r="K35" s="97">
        <v>38799.5</v>
      </c>
      <c r="L35" s="47">
        <f>SUM(M35:N35)</f>
        <v>46835.4</v>
      </c>
      <c r="M35" s="97"/>
      <c r="N35" s="97">
        <v>46835.4</v>
      </c>
    </row>
    <row r="36" spans="1:14" ht="157.5">
      <c r="A36" s="166" t="s">
        <v>617</v>
      </c>
      <c r="B36" s="57" t="s">
        <v>527</v>
      </c>
      <c r="C36" s="57" t="s">
        <v>528</v>
      </c>
      <c r="D36" s="51" t="s">
        <v>307</v>
      </c>
      <c r="E36" s="51">
        <v>200</v>
      </c>
      <c r="F36" s="47">
        <f>SUM(G36:H36)</f>
        <v>6930.8</v>
      </c>
      <c r="G36" s="97"/>
      <c r="H36" s="97">
        <v>6930.8</v>
      </c>
      <c r="I36" s="47">
        <f>SUM(J36:K36)</f>
        <v>3740.7</v>
      </c>
      <c r="J36" s="97"/>
      <c r="K36" s="97">
        <v>3740.7</v>
      </c>
      <c r="L36" s="47">
        <f>SUM(M36:N36)</f>
        <v>3903.7</v>
      </c>
      <c r="M36" s="97"/>
      <c r="N36" s="97">
        <v>3903.7</v>
      </c>
    </row>
    <row r="37" spans="1:14" ht="141.75">
      <c r="A37" s="166" t="s">
        <v>965</v>
      </c>
      <c r="B37" s="57" t="s">
        <v>527</v>
      </c>
      <c r="C37" s="57" t="s">
        <v>528</v>
      </c>
      <c r="D37" s="51" t="s">
        <v>307</v>
      </c>
      <c r="E37" s="51" t="s">
        <v>787</v>
      </c>
      <c r="F37" s="47">
        <f>SUM(G37:H37)</f>
        <v>10</v>
      </c>
      <c r="G37" s="97"/>
      <c r="H37" s="97">
        <v>10</v>
      </c>
      <c r="I37" s="47">
        <f>SUM(J37:K37)</f>
        <v>0</v>
      </c>
      <c r="J37" s="97"/>
      <c r="K37" s="97"/>
      <c r="L37" s="47">
        <f>SUM(M37:N37)</f>
        <v>0</v>
      </c>
      <c r="M37" s="97"/>
      <c r="N37" s="97"/>
    </row>
    <row r="38" spans="1:14" ht="141.75">
      <c r="A38" s="166" t="s">
        <v>618</v>
      </c>
      <c r="B38" s="57" t="s">
        <v>527</v>
      </c>
      <c r="C38" s="57" t="s">
        <v>528</v>
      </c>
      <c r="D38" s="51" t="s">
        <v>307</v>
      </c>
      <c r="E38" s="51">
        <v>800</v>
      </c>
      <c r="F38" s="47">
        <f>SUM(G38:H38)</f>
        <v>397.8</v>
      </c>
      <c r="G38" s="97"/>
      <c r="H38" s="97">
        <v>397.8</v>
      </c>
      <c r="I38" s="47">
        <f>SUM(J38:K38)</f>
        <v>342</v>
      </c>
      <c r="J38" s="97"/>
      <c r="K38" s="97">
        <v>342</v>
      </c>
      <c r="L38" s="47">
        <f>SUM(M38:N38)</f>
        <v>342</v>
      </c>
      <c r="M38" s="97"/>
      <c r="N38" s="97">
        <v>342</v>
      </c>
    </row>
    <row r="39" spans="1:14" s="99" customFormat="1" ht="15.75">
      <c r="A39" s="164" t="s">
        <v>795</v>
      </c>
      <c r="B39" s="50" t="s">
        <v>527</v>
      </c>
      <c r="C39" s="50" t="s">
        <v>532</v>
      </c>
      <c r="D39" s="89"/>
      <c r="E39" s="89"/>
      <c r="F39" s="88">
        <f>F40</f>
        <v>35</v>
      </c>
      <c r="G39" s="88">
        <f aca="true" t="shared" si="11" ref="G39:N41">G40</f>
        <v>35</v>
      </c>
      <c r="H39" s="88">
        <f t="shared" si="11"/>
        <v>0</v>
      </c>
      <c r="I39" s="88">
        <f>I40</f>
        <v>1.5</v>
      </c>
      <c r="J39" s="88">
        <f t="shared" si="11"/>
        <v>1.5</v>
      </c>
      <c r="K39" s="88">
        <f t="shared" si="11"/>
        <v>0</v>
      </c>
      <c r="L39" s="88">
        <f>L40</f>
        <v>1.3</v>
      </c>
      <c r="M39" s="88">
        <f t="shared" si="11"/>
        <v>1.3</v>
      </c>
      <c r="N39" s="88">
        <f t="shared" si="11"/>
        <v>0</v>
      </c>
    </row>
    <row r="40" spans="1:14" ht="47.25">
      <c r="A40" s="90" t="s">
        <v>623</v>
      </c>
      <c r="B40" s="57" t="s">
        <v>527</v>
      </c>
      <c r="C40" s="57" t="s">
        <v>532</v>
      </c>
      <c r="D40" s="58" t="s">
        <v>797</v>
      </c>
      <c r="E40" s="51"/>
      <c r="F40" s="47">
        <f>F41</f>
        <v>35</v>
      </c>
      <c r="G40" s="47">
        <f t="shared" si="11"/>
        <v>35</v>
      </c>
      <c r="H40" s="47">
        <f t="shared" si="11"/>
        <v>0</v>
      </c>
      <c r="I40" s="47">
        <f>I41</f>
        <v>1.5</v>
      </c>
      <c r="J40" s="47">
        <f t="shared" si="11"/>
        <v>1.5</v>
      </c>
      <c r="K40" s="47">
        <f t="shared" si="11"/>
        <v>0</v>
      </c>
      <c r="L40" s="47">
        <f>L41</f>
        <v>1.3</v>
      </c>
      <c r="M40" s="47">
        <f t="shared" si="11"/>
        <v>1.3</v>
      </c>
      <c r="N40" s="47">
        <f t="shared" si="11"/>
        <v>0</v>
      </c>
    </row>
    <row r="41" spans="1:14" ht="31.5">
      <c r="A41" s="90" t="s">
        <v>152</v>
      </c>
      <c r="B41" s="57" t="s">
        <v>527</v>
      </c>
      <c r="C41" s="57" t="s">
        <v>532</v>
      </c>
      <c r="D41" s="58" t="s">
        <v>798</v>
      </c>
      <c r="E41" s="51"/>
      <c r="F41" s="47">
        <f>F42</f>
        <v>35</v>
      </c>
      <c r="G41" s="47">
        <f t="shared" si="11"/>
        <v>35</v>
      </c>
      <c r="H41" s="47">
        <f t="shared" si="11"/>
        <v>0</v>
      </c>
      <c r="I41" s="47">
        <f>I42</f>
        <v>1.5</v>
      </c>
      <c r="J41" s="47">
        <f t="shared" si="11"/>
        <v>1.5</v>
      </c>
      <c r="K41" s="47">
        <f t="shared" si="11"/>
        <v>0</v>
      </c>
      <c r="L41" s="47">
        <f>L42</f>
        <v>1.3</v>
      </c>
      <c r="M41" s="47">
        <f t="shared" si="11"/>
        <v>1.3</v>
      </c>
      <c r="N41" s="47">
        <f t="shared" si="11"/>
        <v>0</v>
      </c>
    </row>
    <row r="42" spans="1:14" ht="157.5">
      <c r="A42" s="160" t="s">
        <v>161</v>
      </c>
      <c r="B42" s="57" t="s">
        <v>527</v>
      </c>
      <c r="C42" s="57" t="s">
        <v>532</v>
      </c>
      <c r="D42" s="51" t="s">
        <v>796</v>
      </c>
      <c r="E42" s="51" t="s">
        <v>495</v>
      </c>
      <c r="F42" s="47">
        <f>SUM(G42:H42)</f>
        <v>35</v>
      </c>
      <c r="G42" s="97">
        <v>35</v>
      </c>
      <c r="H42" s="97"/>
      <c r="I42" s="47">
        <f>SUM(J42:K42)</f>
        <v>1.5</v>
      </c>
      <c r="J42" s="97">
        <v>1.5</v>
      </c>
      <c r="K42" s="97"/>
      <c r="L42" s="47">
        <f>SUM(M42:N42)</f>
        <v>1.3</v>
      </c>
      <c r="M42" s="97">
        <v>1.3</v>
      </c>
      <c r="N42" s="97"/>
    </row>
    <row r="43" spans="1:14" ht="94.5">
      <c r="A43" s="167" t="s">
        <v>335</v>
      </c>
      <c r="B43" s="50" t="s">
        <v>527</v>
      </c>
      <c r="C43" s="50" t="s">
        <v>1011</v>
      </c>
      <c r="D43" s="51"/>
      <c r="E43" s="51"/>
      <c r="F43" s="88">
        <f aca="true" t="shared" si="12" ref="F43:N44">F44</f>
        <v>15594.4</v>
      </c>
      <c r="G43" s="88">
        <f t="shared" si="12"/>
        <v>0</v>
      </c>
      <c r="H43" s="88">
        <f t="shared" si="12"/>
        <v>15594.4</v>
      </c>
      <c r="I43" s="88">
        <f t="shared" si="12"/>
        <v>15588.3</v>
      </c>
      <c r="J43" s="88">
        <f t="shared" si="12"/>
        <v>0</v>
      </c>
      <c r="K43" s="88">
        <f t="shared" si="12"/>
        <v>15588.3</v>
      </c>
      <c r="L43" s="88">
        <f t="shared" si="12"/>
        <v>16557.4</v>
      </c>
      <c r="M43" s="88">
        <f t="shared" si="12"/>
        <v>0</v>
      </c>
      <c r="N43" s="88">
        <f t="shared" si="12"/>
        <v>16557.4</v>
      </c>
    </row>
    <row r="44" spans="1:14" ht="47.25">
      <c r="A44" s="90" t="s">
        <v>623</v>
      </c>
      <c r="B44" s="57" t="s">
        <v>527</v>
      </c>
      <c r="C44" s="57" t="s">
        <v>1011</v>
      </c>
      <c r="D44" s="58" t="s">
        <v>150</v>
      </c>
      <c r="E44" s="51"/>
      <c r="F44" s="47">
        <f t="shared" si="12"/>
        <v>15594.4</v>
      </c>
      <c r="G44" s="47">
        <f t="shared" si="12"/>
        <v>0</v>
      </c>
      <c r="H44" s="47">
        <f t="shared" si="12"/>
        <v>15594.4</v>
      </c>
      <c r="I44" s="47">
        <f t="shared" si="12"/>
        <v>15588.3</v>
      </c>
      <c r="J44" s="47">
        <f t="shared" si="12"/>
        <v>0</v>
      </c>
      <c r="K44" s="47">
        <f t="shared" si="12"/>
        <v>15588.3</v>
      </c>
      <c r="L44" s="47">
        <f t="shared" si="12"/>
        <v>16557.4</v>
      </c>
      <c r="M44" s="47">
        <f t="shared" si="12"/>
        <v>0</v>
      </c>
      <c r="N44" s="47">
        <f t="shared" si="12"/>
        <v>16557.4</v>
      </c>
    </row>
    <row r="45" spans="1:14" ht="31.5">
      <c r="A45" s="166" t="s">
        <v>152</v>
      </c>
      <c r="B45" s="57" t="s">
        <v>527</v>
      </c>
      <c r="C45" s="57" t="s">
        <v>1011</v>
      </c>
      <c r="D45" s="58" t="s">
        <v>151</v>
      </c>
      <c r="E45" s="51"/>
      <c r="F45" s="47">
        <f aca="true" t="shared" si="13" ref="F45:N45">SUM(F46:F48)</f>
        <v>15594.4</v>
      </c>
      <c r="G45" s="47">
        <f t="shared" si="13"/>
        <v>0</v>
      </c>
      <c r="H45" s="47">
        <f t="shared" si="13"/>
        <v>15594.4</v>
      </c>
      <c r="I45" s="47">
        <f t="shared" si="13"/>
        <v>15588.3</v>
      </c>
      <c r="J45" s="47">
        <f t="shared" si="13"/>
        <v>0</v>
      </c>
      <c r="K45" s="47">
        <f t="shared" si="13"/>
        <v>15588.3</v>
      </c>
      <c r="L45" s="47">
        <f t="shared" si="13"/>
        <v>16557.4</v>
      </c>
      <c r="M45" s="47">
        <f t="shared" si="13"/>
        <v>0</v>
      </c>
      <c r="N45" s="47">
        <f t="shared" si="13"/>
        <v>16557.4</v>
      </c>
    </row>
    <row r="46" spans="1:14" ht="173.25">
      <c r="A46" s="166" t="s">
        <v>2</v>
      </c>
      <c r="B46" s="57" t="s">
        <v>527</v>
      </c>
      <c r="C46" s="57" t="s">
        <v>1011</v>
      </c>
      <c r="D46" s="51" t="s">
        <v>307</v>
      </c>
      <c r="E46" s="51">
        <v>100</v>
      </c>
      <c r="F46" s="47">
        <f>SUM(G46:H46)</f>
        <v>14494.5</v>
      </c>
      <c r="G46" s="97"/>
      <c r="H46" s="97">
        <v>14494.5</v>
      </c>
      <c r="I46" s="47">
        <f>SUM(J46:K46)</f>
        <v>14697.5</v>
      </c>
      <c r="J46" s="97"/>
      <c r="K46" s="97">
        <v>14697.5</v>
      </c>
      <c r="L46" s="47">
        <f>SUM(M46:N46)</f>
        <v>15636</v>
      </c>
      <c r="M46" s="97"/>
      <c r="N46" s="97">
        <v>15636</v>
      </c>
    </row>
    <row r="47" spans="1:14" ht="94.5">
      <c r="A47" s="166" t="s">
        <v>482</v>
      </c>
      <c r="B47" s="57" t="s">
        <v>527</v>
      </c>
      <c r="C47" s="57" t="s">
        <v>1011</v>
      </c>
      <c r="D47" s="51" t="s">
        <v>307</v>
      </c>
      <c r="E47" s="51">
        <v>200</v>
      </c>
      <c r="F47" s="47">
        <f>SUM(G47:H47)</f>
        <v>1084.9</v>
      </c>
      <c r="G47" s="97"/>
      <c r="H47" s="97">
        <v>1084.9</v>
      </c>
      <c r="I47" s="47">
        <f>SUM(J47:K47)</f>
        <v>875.8</v>
      </c>
      <c r="J47" s="97"/>
      <c r="K47" s="97">
        <v>875.8</v>
      </c>
      <c r="L47" s="47">
        <f>SUM(M47:N47)</f>
        <v>906.4</v>
      </c>
      <c r="M47" s="97"/>
      <c r="N47" s="97">
        <v>906.4</v>
      </c>
    </row>
    <row r="48" spans="1:14" ht="63">
      <c r="A48" s="166" t="s">
        <v>483</v>
      </c>
      <c r="B48" s="57" t="s">
        <v>527</v>
      </c>
      <c r="C48" s="57" t="s">
        <v>1011</v>
      </c>
      <c r="D48" s="51" t="s">
        <v>307</v>
      </c>
      <c r="E48" s="51">
        <v>800</v>
      </c>
      <c r="F48" s="47">
        <f>SUM(G48:H48)</f>
        <v>15</v>
      </c>
      <c r="G48" s="97"/>
      <c r="H48" s="97">
        <v>15</v>
      </c>
      <c r="I48" s="47">
        <f>SUM(J48:K48)</f>
        <v>15</v>
      </c>
      <c r="J48" s="97"/>
      <c r="K48" s="97">
        <v>15</v>
      </c>
      <c r="L48" s="47">
        <f>SUM(M48:N48)</f>
        <v>15</v>
      </c>
      <c r="M48" s="97"/>
      <c r="N48" s="97">
        <v>15</v>
      </c>
    </row>
    <row r="49" spans="1:14" s="99" customFormat="1" ht="31.5">
      <c r="A49" s="164" t="s">
        <v>303</v>
      </c>
      <c r="B49" s="50" t="s">
        <v>527</v>
      </c>
      <c r="C49" s="50" t="s">
        <v>647</v>
      </c>
      <c r="D49" s="89"/>
      <c r="E49" s="89"/>
      <c r="F49" s="88">
        <f aca="true" t="shared" si="14" ref="F49:N50">F50</f>
        <v>1814.9</v>
      </c>
      <c r="G49" s="88">
        <f t="shared" si="14"/>
        <v>0</v>
      </c>
      <c r="H49" s="88">
        <f t="shared" si="14"/>
        <v>1814.9</v>
      </c>
      <c r="I49" s="88">
        <f t="shared" si="14"/>
        <v>1447</v>
      </c>
      <c r="J49" s="88">
        <f t="shared" si="14"/>
        <v>0</v>
      </c>
      <c r="K49" s="88">
        <f t="shared" si="14"/>
        <v>1447</v>
      </c>
      <c r="L49" s="88">
        <f t="shared" si="14"/>
        <v>1502</v>
      </c>
      <c r="M49" s="88">
        <f t="shared" si="14"/>
        <v>0</v>
      </c>
      <c r="N49" s="88">
        <f t="shared" si="14"/>
        <v>1502</v>
      </c>
    </row>
    <row r="50" spans="1:14" s="99" customFormat="1" ht="47.25">
      <c r="A50" s="90" t="s">
        <v>623</v>
      </c>
      <c r="B50" s="57" t="s">
        <v>527</v>
      </c>
      <c r="C50" s="57" t="s">
        <v>647</v>
      </c>
      <c r="D50" s="58" t="s">
        <v>150</v>
      </c>
      <c r="E50" s="89"/>
      <c r="F50" s="47">
        <f t="shared" si="14"/>
        <v>1814.9</v>
      </c>
      <c r="G50" s="47">
        <f t="shared" si="14"/>
        <v>0</v>
      </c>
      <c r="H50" s="47">
        <f t="shared" si="14"/>
        <v>1814.9</v>
      </c>
      <c r="I50" s="47">
        <f t="shared" si="14"/>
        <v>1447</v>
      </c>
      <c r="J50" s="47">
        <f t="shared" si="14"/>
        <v>0</v>
      </c>
      <c r="K50" s="47">
        <f t="shared" si="14"/>
        <v>1447</v>
      </c>
      <c r="L50" s="47">
        <f t="shared" si="14"/>
        <v>1502</v>
      </c>
      <c r="M50" s="47">
        <f t="shared" si="14"/>
        <v>0</v>
      </c>
      <c r="N50" s="47">
        <f t="shared" si="14"/>
        <v>1502</v>
      </c>
    </row>
    <row r="51" spans="1:14" s="99" customFormat="1" ht="31.5">
      <c r="A51" s="90" t="s">
        <v>152</v>
      </c>
      <c r="B51" s="57" t="s">
        <v>527</v>
      </c>
      <c r="C51" s="57" t="s">
        <v>647</v>
      </c>
      <c r="D51" s="58" t="s">
        <v>151</v>
      </c>
      <c r="E51" s="89"/>
      <c r="F51" s="47">
        <f>SUM(F52:F55)</f>
        <v>1814.9</v>
      </c>
      <c r="G51" s="47">
        <f aca="true" t="shared" si="15" ref="G51:N51">SUM(G52:G55)</f>
        <v>0</v>
      </c>
      <c r="H51" s="47">
        <f t="shared" si="15"/>
        <v>1814.9</v>
      </c>
      <c r="I51" s="47">
        <f t="shared" si="15"/>
        <v>1447</v>
      </c>
      <c r="J51" s="47">
        <f t="shared" si="15"/>
        <v>0</v>
      </c>
      <c r="K51" s="47">
        <f t="shared" si="15"/>
        <v>1447</v>
      </c>
      <c r="L51" s="47">
        <f t="shared" si="15"/>
        <v>1502</v>
      </c>
      <c r="M51" s="47">
        <f t="shared" si="15"/>
        <v>0</v>
      </c>
      <c r="N51" s="47">
        <f t="shared" si="15"/>
        <v>1502</v>
      </c>
    </row>
    <row r="52" spans="1:14" ht="94.5">
      <c r="A52" s="166" t="s">
        <v>514</v>
      </c>
      <c r="B52" s="57" t="s">
        <v>527</v>
      </c>
      <c r="C52" s="57" t="s">
        <v>647</v>
      </c>
      <c r="D52" s="51" t="s">
        <v>307</v>
      </c>
      <c r="E52" s="51">
        <v>200</v>
      </c>
      <c r="F52" s="47">
        <f>SUM(G52:H52)</f>
        <v>83.9</v>
      </c>
      <c r="G52" s="97"/>
      <c r="H52" s="97">
        <v>83.9</v>
      </c>
      <c r="I52" s="47">
        <f>SUM(J52:K52)</f>
        <v>58</v>
      </c>
      <c r="J52" s="97"/>
      <c r="K52" s="97">
        <v>58</v>
      </c>
      <c r="L52" s="47">
        <f>SUM(M52:N52)</f>
        <v>58</v>
      </c>
      <c r="M52" s="97"/>
      <c r="N52" s="97">
        <v>58</v>
      </c>
    </row>
    <row r="53" spans="1:14" ht="78.75">
      <c r="A53" s="166" t="s">
        <v>969</v>
      </c>
      <c r="B53" s="57" t="s">
        <v>527</v>
      </c>
      <c r="C53" s="57" t="s">
        <v>647</v>
      </c>
      <c r="D53" s="51" t="s">
        <v>307</v>
      </c>
      <c r="E53" s="51" t="s">
        <v>787</v>
      </c>
      <c r="F53" s="47">
        <f>SUM(G53:H53)</f>
        <v>10</v>
      </c>
      <c r="G53" s="97"/>
      <c r="H53" s="97">
        <v>10</v>
      </c>
      <c r="I53" s="47">
        <f>SUM(J53:K53)</f>
        <v>0</v>
      </c>
      <c r="J53" s="97"/>
      <c r="K53" s="97"/>
      <c r="L53" s="47">
        <f>SUM(M53:N53)</f>
        <v>0</v>
      </c>
      <c r="M53" s="97"/>
      <c r="N53" s="97"/>
    </row>
    <row r="54" spans="1:14" ht="213" customHeight="1">
      <c r="A54" s="165" t="s">
        <v>515</v>
      </c>
      <c r="B54" s="57" t="s">
        <v>527</v>
      </c>
      <c r="C54" s="57" t="s">
        <v>647</v>
      </c>
      <c r="D54" s="51" t="s">
        <v>936</v>
      </c>
      <c r="E54" s="51">
        <v>100</v>
      </c>
      <c r="F54" s="47">
        <f>SUM(G54:H54)</f>
        <v>1721</v>
      </c>
      <c r="G54" s="97"/>
      <c r="H54" s="97">
        <v>1721</v>
      </c>
      <c r="I54" s="47">
        <f>SUM(J54:K54)</f>
        <v>1389</v>
      </c>
      <c r="J54" s="97"/>
      <c r="K54" s="97">
        <v>1389</v>
      </c>
      <c r="L54" s="47">
        <f>SUM(M54:N54)</f>
        <v>1444</v>
      </c>
      <c r="M54" s="97"/>
      <c r="N54" s="97">
        <v>1444</v>
      </c>
    </row>
    <row r="55" spans="1:14" ht="110.25">
      <c r="A55" s="165" t="s">
        <v>184</v>
      </c>
      <c r="B55" s="57" t="s">
        <v>527</v>
      </c>
      <c r="C55" s="57" t="s">
        <v>647</v>
      </c>
      <c r="D55" s="51" t="s">
        <v>183</v>
      </c>
      <c r="E55" s="51" t="s">
        <v>495</v>
      </c>
      <c r="F55" s="47">
        <f>SUM(G55:H55)</f>
        <v>0</v>
      </c>
      <c r="G55" s="97"/>
      <c r="H55" s="97">
        <v>0</v>
      </c>
      <c r="I55" s="47">
        <f>SUM(J55:K55)</f>
        <v>0</v>
      </c>
      <c r="J55" s="97"/>
      <c r="K55" s="97"/>
      <c r="L55" s="47">
        <f>SUM(M55:N55)</f>
        <v>0</v>
      </c>
      <c r="M55" s="97"/>
      <c r="N55" s="97"/>
    </row>
    <row r="56" spans="1:14" ht="15.75">
      <c r="A56" s="164" t="s">
        <v>190</v>
      </c>
      <c r="B56" s="50" t="s">
        <v>527</v>
      </c>
      <c r="C56" s="89">
        <v>11</v>
      </c>
      <c r="D56" s="51"/>
      <c r="E56" s="51"/>
      <c r="F56" s="88">
        <f aca="true" t="shared" si="16" ref="F56:N58">F57</f>
        <v>11123</v>
      </c>
      <c r="G56" s="88">
        <f t="shared" si="16"/>
        <v>0</v>
      </c>
      <c r="H56" s="88">
        <f t="shared" si="16"/>
        <v>11123</v>
      </c>
      <c r="I56" s="88">
        <f t="shared" si="16"/>
        <v>1000</v>
      </c>
      <c r="J56" s="88">
        <f>J57</f>
        <v>0</v>
      </c>
      <c r="K56" s="88">
        <f t="shared" si="16"/>
        <v>1000</v>
      </c>
      <c r="L56" s="88">
        <f t="shared" si="16"/>
        <v>100</v>
      </c>
      <c r="M56" s="88">
        <f t="shared" si="16"/>
        <v>0</v>
      </c>
      <c r="N56" s="88">
        <f t="shared" si="16"/>
        <v>100</v>
      </c>
    </row>
    <row r="57" spans="1:14" ht="47.25">
      <c r="A57" s="90" t="s">
        <v>623</v>
      </c>
      <c r="B57" s="57" t="s">
        <v>527</v>
      </c>
      <c r="C57" s="51">
        <v>11</v>
      </c>
      <c r="D57" s="58" t="s">
        <v>150</v>
      </c>
      <c r="E57" s="51"/>
      <c r="F57" s="47">
        <f t="shared" si="16"/>
        <v>11123</v>
      </c>
      <c r="G57" s="47">
        <f t="shared" si="16"/>
        <v>0</v>
      </c>
      <c r="H57" s="47">
        <f t="shared" si="16"/>
        <v>11123</v>
      </c>
      <c r="I57" s="47">
        <f t="shared" si="16"/>
        <v>1000</v>
      </c>
      <c r="J57" s="47">
        <f t="shared" si="16"/>
        <v>0</v>
      </c>
      <c r="K57" s="47">
        <f t="shared" si="16"/>
        <v>1000</v>
      </c>
      <c r="L57" s="47">
        <f t="shared" si="16"/>
        <v>100</v>
      </c>
      <c r="M57" s="47">
        <f t="shared" si="16"/>
        <v>0</v>
      </c>
      <c r="N57" s="47">
        <f t="shared" si="16"/>
        <v>100</v>
      </c>
    </row>
    <row r="58" spans="1:14" ht="31.5">
      <c r="A58" s="90" t="s">
        <v>152</v>
      </c>
      <c r="B58" s="57" t="s">
        <v>527</v>
      </c>
      <c r="C58" s="51">
        <v>11</v>
      </c>
      <c r="D58" s="58" t="s">
        <v>151</v>
      </c>
      <c r="E58" s="51"/>
      <c r="F58" s="47">
        <f t="shared" si="16"/>
        <v>11123</v>
      </c>
      <c r="G58" s="47">
        <f t="shared" si="16"/>
        <v>0</v>
      </c>
      <c r="H58" s="47">
        <f t="shared" si="16"/>
        <v>11123</v>
      </c>
      <c r="I58" s="47">
        <f t="shared" si="16"/>
        <v>1000</v>
      </c>
      <c r="J58" s="47">
        <f t="shared" si="16"/>
        <v>0</v>
      </c>
      <c r="K58" s="47">
        <f t="shared" si="16"/>
        <v>1000</v>
      </c>
      <c r="L58" s="47">
        <f t="shared" si="16"/>
        <v>100</v>
      </c>
      <c r="M58" s="47">
        <f t="shared" si="16"/>
        <v>0</v>
      </c>
      <c r="N58" s="47">
        <f t="shared" si="16"/>
        <v>100</v>
      </c>
    </row>
    <row r="59" spans="1:14" ht="31.5">
      <c r="A59" s="161" t="s">
        <v>484</v>
      </c>
      <c r="B59" s="57" t="s">
        <v>527</v>
      </c>
      <c r="C59" s="51">
        <v>11</v>
      </c>
      <c r="D59" s="51" t="s">
        <v>316</v>
      </c>
      <c r="E59" s="51" t="s">
        <v>776</v>
      </c>
      <c r="F59" s="47">
        <f>SUM(G59:H59)</f>
        <v>11123</v>
      </c>
      <c r="G59" s="47">
        <v>0</v>
      </c>
      <c r="H59" s="47">
        <v>11123</v>
      </c>
      <c r="I59" s="47">
        <f>SUM(J59:K59)</f>
        <v>1000</v>
      </c>
      <c r="J59" s="47">
        <v>0</v>
      </c>
      <c r="K59" s="47">
        <v>1000</v>
      </c>
      <c r="L59" s="47">
        <f>SUM(M59:N59)</f>
        <v>100</v>
      </c>
      <c r="M59" s="47">
        <v>0</v>
      </c>
      <c r="N59" s="47">
        <v>100</v>
      </c>
    </row>
    <row r="60" spans="1:14" s="99" customFormat="1" ht="36" customHeight="1">
      <c r="A60" s="168" t="s">
        <v>156</v>
      </c>
      <c r="B60" s="89" t="s">
        <v>527</v>
      </c>
      <c r="C60" s="89" t="s">
        <v>155</v>
      </c>
      <c r="D60" s="169"/>
      <c r="E60" s="89"/>
      <c r="F60" s="88">
        <f>F61</f>
        <v>743</v>
      </c>
      <c r="G60" s="88">
        <f aca="true" t="shared" si="17" ref="G60:N60">G61</f>
        <v>743</v>
      </c>
      <c r="H60" s="88">
        <f t="shared" si="17"/>
        <v>0</v>
      </c>
      <c r="I60" s="88">
        <f t="shared" si="17"/>
        <v>769</v>
      </c>
      <c r="J60" s="88">
        <f t="shared" si="17"/>
        <v>769</v>
      </c>
      <c r="K60" s="88">
        <f t="shared" si="17"/>
        <v>0</v>
      </c>
      <c r="L60" s="88">
        <f t="shared" si="17"/>
        <v>796</v>
      </c>
      <c r="M60" s="88">
        <f t="shared" si="17"/>
        <v>796</v>
      </c>
      <c r="N60" s="88">
        <f t="shared" si="17"/>
        <v>0</v>
      </c>
    </row>
    <row r="61" spans="1:14" ht="84" customHeight="1">
      <c r="A61" s="161" t="s">
        <v>604</v>
      </c>
      <c r="B61" s="57" t="s">
        <v>527</v>
      </c>
      <c r="C61" s="51" t="s">
        <v>155</v>
      </c>
      <c r="D61" s="93" t="s">
        <v>526</v>
      </c>
      <c r="E61" s="51"/>
      <c r="F61" s="47">
        <f aca="true" t="shared" si="18" ref="F61:N61">SUM(F62)</f>
        <v>743</v>
      </c>
      <c r="G61" s="47">
        <f t="shared" si="18"/>
        <v>743</v>
      </c>
      <c r="H61" s="47">
        <f t="shared" si="18"/>
        <v>0</v>
      </c>
      <c r="I61" s="47">
        <f t="shared" si="18"/>
        <v>769</v>
      </c>
      <c r="J61" s="47">
        <f t="shared" si="18"/>
        <v>769</v>
      </c>
      <c r="K61" s="47">
        <f t="shared" si="18"/>
        <v>0</v>
      </c>
      <c r="L61" s="47">
        <f t="shared" si="18"/>
        <v>796</v>
      </c>
      <c r="M61" s="47">
        <f t="shared" si="18"/>
        <v>796</v>
      </c>
      <c r="N61" s="47">
        <f t="shared" si="18"/>
        <v>0</v>
      </c>
    </row>
    <row r="62" spans="1:14" ht="157.5">
      <c r="A62" s="161" t="s">
        <v>605</v>
      </c>
      <c r="B62" s="57" t="s">
        <v>527</v>
      </c>
      <c r="C62" s="57" t="s">
        <v>155</v>
      </c>
      <c r="D62" s="93" t="s">
        <v>529</v>
      </c>
      <c r="E62" s="51"/>
      <c r="F62" s="47">
        <f aca="true" t="shared" si="19" ref="F62:N62">F63</f>
        <v>743</v>
      </c>
      <c r="G62" s="47">
        <f t="shared" si="19"/>
        <v>743</v>
      </c>
      <c r="H62" s="47">
        <f t="shared" si="19"/>
        <v>0</v>
      </c>
      <c r="I62" s="47">
        <f t="shared" si="19"/>
        <v>769</v>
      </c>
      <c r="J62" s="47">
        <f t="shared" si="19"/>
        <v>769</v>
      </c>
      <c r="K62" s="47">
        <f t="shared" si="19"/>
        <v>0</v>
      </c>
      <c r="L62" s="47">
        <f t="shared" si="19"/>
        <v>796</v>
      </c>
      <c r="M62" s="47">
        <f t="shared" si="19"/>
        <v>796</v>
      </c>
      <c r="N62" s="47">
        <f t="shared" si="19"/>
        <v>0</v>
      </c>
    </row>
    <row r="63" spans="1:14" ht="94.5">
      <c r="A63" s="161" t="s">
        <v>145</v>
      </c>
      <c r="B63" s="57" t="s">
        <v>527</v>
      </c>
      <c r="C63" s="57" t="s">
        <v>155</v>
      </c>
      <c r="D63" s="93" t="s">
        <v>530</v>
      </c>
      <c r="E63" s="51"/>
      <c r="F63" s="47">
        <f>SUM(F64:F65)</f>
        <v>743</v>
      </c>
      <c r="G63" s="47">
        <f aca="true" t="shared" si="20" ref="G63:N63">SUM(G64:G65)</f>
        <v>743</v>
      </c>
      <c r="H63" s="47">
        <f t="shared" si="20"/>
        <v>0</v>
      </c>
      <c r="I63" s="47">
        <f t="shared" si="20"/>
        <v>769</v>
      </c>
      <c r="J63" s="47">
        <f t="shared" si="20"/>
        <v>769</v>
      </c>
      <c r="K63" s="47">
        <f t="shared" si="20"/>
        <v>0</v>
      </c>
      <c r="L63" s="47">
        <f t="shared" si="20"/>
        <v>796</v>
      </c>
      <c r="M63" s="47">
        <f t="shared" si="20"/>
        <v>796</v>
      </c>
      <c r="N63" s="47">
        <f t="shared" si="20"/>
        <v>0</v>
      </c>
    </row>
    <row r="64" spans="1:14" ht="204.75">
      <c r="A64" s="165" t="s">
        <v>165</v>
      </c>
      <c r="B64" s="57" t="s">
        <v>527</v>
      </c>
      <c r="C64" s="57" t="s">
        <v>155</v>
      </c>
      <c r="D64" s="95" t="s">
        <v>305</v>
      </c>
      <c r="E64" s="51" t="s">
        <v>493</v>
      </c>
      <c r="F64" s="47">
        <f>SUM(G64:H64)</f>
        <v>652</v>
      </c>
      <c r="G64" s="97">
        <v>652</v>
      </c>
      <c r="H64" s="97"/>
      <c r="I64" s="47">
        <f>SUM(J64:K64)</f>
        <v>769</v>
      </c>
      <c r="J64" s="97">
        <v>769</v>
      </c>
      <c r="K64" s="97"/>
      <c r="L64" s="47">
        <f>SUM(M64:N64)</f>
        <v>796</v>
      </c>
      <c r="M64" s="97">
        <v>796</v>
      </c>
      <c r="N64" s="97"/>
    </row>
    <row r="65" spans="1:14" ht="126">
      <c r="A65" s="165" t="s">
        <v>180</v>
      </c>
      <c r="B65" s="57" t="s">
        <v>527</v>
      </c>
      <c r="C65" s="57" t="s">
        <v>155</v>
      </c>
      <c r="D65" s="95" t="s">
        <v>305</v>
      </c>
      <c r="E65" s="51" t="s">
        <v>495</v>
      </c>
      <c r="F65" s="47">
        <f>SUM(G65:H65)</f>
        <v>91</v>
      </c>
      <c r="G65" s="97">
        <v>91</v>
      </c>
      <c r="H65" s="97"/>
      <c r="I65" s="47">
        <f>SUM(J65:K65)</f>
        <v>0</v>
      </c>
      <c r="J65" s="97"/>
      <c r="K65" s="97"/>
      <c r="L65" s="47">
        <f>SUM(M65:N65)</f>
        <v>0</v>
      </c>
      <c r="M65" s="97"/>
      <c r="N65" s="97"/>
    </row>
    <row r="66" spans="1:14" s="99" customFormat="1" ht="47.25">
      <c r="A66" s="167" t="s">
        <v>496</v>
      </c>
      <c r="B66" s="101" t="s">
        <v>1008</v>
      </c>
      <c r="C66" s="49"/>
      <c r="D66" s="49"/>
      <c r="E66" s="102"/>
      <c r="F66" s="88">
        <f aca="true" t="shared" si="21" ref="F66:N66">SUM(F67,F73,F86)</f>
        <v>17118</v>
      </c>
      <c r="G66" s="88">
        <f t="shared" si="21"/>
        <v>790</v>
      </c>
      <c r="H66" s="88">
        <f t="shared" si="21"/>
        <v>16327.999999999998</v>
      </c>
      <c r="I66" s="88">
        <f t="shared" si="21"/>
        <v>5700</v>
      </c>
      <c r="J66" s="88">
        <f t="shared" si="21"/>
        <v>821</v>
      </c>
      <c r="K66" s="88">
        <f t="shared" si="21"/>
        <v>4879</v>
      </c>
      <c r="L66" s="88">
        <f t="shared" si="21"/>
        <v>5350</v>
      </c>
      <c r="M66" s="88">
        <f t="shared" si="21"/>
        <v>854</v>
      </c>
      <c r="N66" s="88">
        <f t="shared" si="21"/>
        <v>4496</v>
      </c>
    </row>
    <row r="67" spans="1:14" s="99" customFormat="1" ht="15.75">
      <c r="A67" s="167" t="s">
        <v>257</v>
      </c>
      <c r="B67" s="49" t="s">
        <v>1008</v>
      </c>
      <c r="C67" s="49" t="s">
        <v>528</v>
      </c>
      <c r="D67" s="49"/>
      <c r="E67" s="102"/>
      <c r="F67" s="88">
        <f>F68</f>
        <v>790</v>
      </c>
      <c r="G67" s="88">
        <f aca="true" t="shared" si="22" ref="G67:N67">G68</f>
        <v>790</v>
      </c>
      <c r="H67" s="88">
        <f t="shared" si="22"/>
        <v>0</v>
      </c>
      <c r="I67" s="88">
        <f t="shared" si="22"/>
        <v>821</v>
      </c>
      <c r="J67" s="88">
        <f t="shared" si="22"/>
        <v>821</v>
      </c>
      <c r="K67" s="88">
        <f t="shared" si="22"/>
        <v>0</v>
      </c>
      <c r="L67" s="88">
        <f t="shared" si="22"/>
        <v>854</v>
      </c>
      <c r="M67" s="88">
        <f t="shared" si="22"/>
        <v>854</v>
      </c>
      <c r="N67" s="88">
        <f t="shared" si="22"/>
        <v>0</v>
      </c>
    </row>
    <row r="68" spans="1:14" s="99" customFormat="1" ht="78.75">
      <c r="A68" s="161" t="s">
        <v>607</v>
      </c>
      <c r="B68" s="51" t="s">
        <v>1008</v>
      </c>
      <c r="C68" s="51" t="s">
        <v>528</v>
      </c>
      <c r="D68" s="93" t="s">
        <v>619</v>
      </c>
      <c r="E68" s="51"/>
      <c r="F68" s="47">
        <f aca="true" t="shared" si="23" ref="F68:N69">F69</f>
        <v>790</v>
      </c>
      <c r="G68" s="47">
        <f t="shared" si="23"/>
        <v>790</v>
      </c>
      <c r="H68" s="47">
        <f t="shared" si="23"/>
        <v>0</v>
      </c>
      <c r="I68" s="47">
        <f t="shared" si="23"/>
        <v>821</v>
      </c>
      <c r="J68" s="47">
        <f t="shared" si="23"/>
        <v>821</v>
      </c>
      <c r="K68" s="47">
        <f t="shared" si="23"/>
        <v>0</v>
      </c>
      <c r="L68" s="47">
        <f t="shared" si="23"/>
        <v>854</v>
      </c>
      <c r="M68" s="47">
        <f t="shared" si="23"/>
        <v>854</v>
      </c>
      <c r="N68" s="47">
        <f t="shared" si="23"/>
        <v>0</v>
      </c>
    </row>
    <row r="69" spans="1:14" s="99" customFormat="1" ht="173.25">
      <c r="A69" s="160" t="s">
        <v>608</v>
      </c>
      <c r="B69" s="51" t="s">
        <v>1008</v>
      </c>
      <c r="C69" s="51" t="s">
        <v>528</v>
      </c>
      <c r="D69" s="93" t="s">
        <v>620</v>
      </c>
      <c r="E69" s="51"/>
      <c r="F69" s="47">
        <f t="shared" si="23"/>
        <v>790</v>
      </c>
      <c r="G69" s="47">
        <f t="shared" si="23"/>
        <v>790</v>
      </c>
      <c r="H69" s="47">
        <f t="shared" si="23"/>
        <v>0</v>
      </c>
      <c r="I69" s="47">
        <f t="shared" si="23"/>
        <v>821</v>
      </c>
      <c r="J69" s="47">
        <f t="shared" si="23"/>
        <v>821</v>
      </c>
      <c r="K69" s="47">
        <f t="shared" si="23"/>
        <v>0</v>
      </c>
      <c r="L69" s="47">
        <f t="shared" si="23"/>
        <v>854</v>
      </c>
      <c r="M69" s="47">
        <f t="shared" si="23"/>
        <v>854</v>
      </c>
      <c r="N69" s="47">
        <f t="shared" si="23"/>
        <v>0</v>
      </c>
    </row>
    <row r="70" spans="1:14" s="99" customFormat="1" ht="110.25">
      <c r="A70" s="161" t="s">
        <v>616</v>
      </c>
      <c r="B70" s="51" t="s">
        <v>1008</v>
      </c>
      <c r="C70" s="51" t="s">
        <v>528</v>
      </c>
      <c r="D70" s="93" t="s">
        <v>621</v>
      </c>
      <c r="E70" s="51"/>
      <c r="F70" s="47">
        <f>SUM(F71:F72)</f>
        <v>790</v>
      </c>
      <c r="G70" s="47">
        <f aca="true" t="shared" si="24" ref="G70:N70">SUM(G71:G72)</f>
        <v>790</v>
      </c>
      <c r="H70" s="47">
        <f t="shared" si="24"/>
        <v>0</v>
      </c>
      <c r="I70" s="47">
        <f t="shared" si="24"/>
        <v>821</v>
      </c>
      <c r="J70" s="47">
        <f t="shared" si="24"/>
        <v>821</v>
      </c>
      <c r="K70" s="47">
        <f t="shared" si="24"/>
        <v>0</v>
      </c>
      <c r="L70" s="47">
        <f t="shared" si="24"/>
        <v>854</v>
      </c>
      <c r="M70" s="47">
        <f t="shared" si="24"/>
        <v>854</v>
      </c>
      <c r="N70" s="47">
        <f t="shared" si="24"/>
        <v>0</v>
      </c>
    </row>
    <row r="71" spans="1:14" s="99" customFormat="1" ht="220.5">
      <c r="A71" s="165" t="s">
        <v>800</v>
      </c>
      <c r="B71" s="51" t="s">
        <v>1008</v>
      </c>
      <c r="C71" s="51" t="s">
        <v>528</v>
      </c>
      <c r="D71" s="95" t="s">
        <v>308</v>
      </c>
      <c r="E71" s="51" t="s">
        <v>493</v>
      </c>
      <c r="F71" s="47">
        <f>SUM(G71:H71)</f>
        <v>782</v>
      </c>
      <c r="G71" s="97">
        <v>782</v>
      </c>
      <c r="H71" s="97"/>
      <c r="I71" s="47">
        <f>SUM(J71:K71)</f>
        <v>821</v>
      </c>
      <c r="J71" s="97">
        <v>821</v>
      </c>
      <c r="K71" s="97"/>
      <c r="L71" s="47">
        <f>SUM(M71:N71)</f>
        <v>854</v>
      </c>
      <c r="M71" s="97">
        <v>854</v>
      </c>
      <c r="N71" s="97"/>
    </row>
    <row r="72" spans="1:14" s="99" customFormat="1" ht="126">
      <c r="A72" s="165" t="s">
        <v>181</v>
      </c>
      <c r="B72" s="51" t="s">
        <v>1008</v>
      </c>
      <c r="C72" s="51" t="s">
        <v>528</v>
      </c>
      <c r="D72" s="95" t="s">
        <v>308</v>
      </c>
      <c r="E72" s="51" t="s">
        <v>495</v>
      </c>
      <c r="F72" s="47">
        <f>SUM(G72:H72)</f>
        <v>8</v>
      </c>
      <c r="G72" s="97">
        <v>8</v>
      </c>
      <c r="H72" s="97"/>
      <c r="I72" s="47">
        <f>SUM(J72:K72)</f>
        <v>0</v>
      </c>
      <c r="J72" s="97"/>
      <c r="K72" s="97"/>
      <c r="L72" s="47">
        <f>SUM(M72:N72)</f>
        <v>0</v>
      </c>
      <c r="M72" s="97"/>
      <c r="N72" s="97"/>
    </row>
    <row r="73" spans="1:14" s="99" customFormat="1" ht="79.5" customHeight="1">
      <c r="A73" s="167" t="s">
        <v>512</v>
      </c>
      <c r="B73" s="101" t="s">
        <v>1008</v>
      </c>
      <c r="C73" s="49" t="s">
        <v>789</v>
      </c>
      <c r="D73" s="49"/>
      <c r="E73" s="102"/>
      <c r="F73" s="88">
        <f>SUM(F74,F83)</f>
        <v>14643.099999999999</v>
      </c>
      <c r="G73" s="88">
        <f aca="true" t="shared" si="25" ref="G73:N73">SUM(G74,G83)</f>
        <v>0</v>
      </c>
      <c r="H73" s="88">
        <f t="shared" si="25"/>
        <v>14643.099999999999</v>
      </c>
      <c r="I73" s="88">
        <f t="shared" si="25"/>
        <v>4329</v>
      </c>
      <c r="J73" s="88">
        <f t="shared" si="25"/>
        <v>0</v>
      </c>
      <c r="K73" s="88">
        <f t="shared" si="25"/>
        <v>4329</v>
      </c>
      <c r="L73" s="88">
        <f t="shared" si="25"/>
        <v>4496</v>
      </c>
      <c r="M73" s="88">
        <f t="shared" si="25"/>
        <v>0</v>
      </c>
      <c r="N73" s="88">
        <f t="shared" si="25"/>
        <v>4496</v>
      </c>
    </row>
    <row r="74" spans="1:14" s="99" customFormat="1" ht="84" customHeight="1">
      <c r="A74" s="161" t="s">
        <v>604</v>
      </c>
      <c r="B74" s="104" t="s">
        <v>1008</v>
      </c>
      <c r="C74" s="56" t="s">
        <v>789</v>
      </c>
      <c r="D74" s="105" t="s">
        <v>526</v>
      </c>
      <c r="E74" s="102"/>
      <c r="F74" s="47">
        <f aca="true" t="shared" si="26" ref="F74:N74">SUM(F75)</f>
        <v>13761.099999999999</v>
      </c>
      <c r="G74" s="47">
        <f t="shared" si="26"/>
        <v>0</v>
      </c>
      <c r="H74" s="47">
        <f t="shared" si="26"/>
        <v>13761.099999999999</v>
      </c>
      <c r="I74" s="47">
        <f t="shared" si="26"/>
        <v>4329</v>
      </c>
      <c r="J74" s="47">
        <f t="shared" si="26"/>
        <v>0</v>
      </c>
      <c r="K74" s="47">
        <f t="shared" si="26"/>
        <v>4329</v>
      </c>
      <c r="L74" s="47">
        <f t="shared" si="26"/>
        <v>4496</v>
      </c>
      <c r="M74" s="47">
        <f t="shared" si="26"/>
        <v>0</v>
      </c>
      <c r="N74" s="47">
        <f t="shared" si="26"/>
        <v>4496</v>
      </c>
    </row>
    <row r="75" spans="1:14" s="99" customFormat="1" ht="192.75" customHeight="1">
      <c r="A75" s="160" t="s">
        <v>360</v>
      </c>
      <c r="B75" s="104" t="s">
        <v>1008</v>
      </c>
      <c r="C75" s="56" t="s">
        <v>789</v>
      </c>
      <c r="D75" s="105" t="s">
        <v>130</v>
      </c>
      <c r="E75" s="102"/>
      <c r="F75" s="47">
        <f>SUM(F76,F79)</f>
        <v>13761.099999999999</v>
      </c>
      <c r="G75" s="47">
        <f aca="true" t="shared" si="27" ref="G75:N75">SUM(G76,G79)</f>
        <v>0</v>
      </c>
      <c r="H75" s="47">
        <f t="shared" si="27"/>
        <v>13761.099999999999</v>
      </c>
      <c r="I75" s="47">
        <f t="shared" si="27"/>
        <v>4329</v>
      </c>
      <c r="J75" s="47">
        <f t="shared" si="27"/>
        <v>0</v>
      </c>
      <c r="K75" s="47">
        <f t="shared" si="27"/>
        <v>4329</v>
      </c>
      <c r="L75" s="47">
        <f t="shared" si="27"/>
        <v>4496</v>
      </c>
      <c r="M75" s="47">
        <f t="shared" si="27"/>
        <v>0</v>
      </c>
      <c r="N75" s="47">
        <f t="shared" si="27"/>
        <v>4496</v>
      </c>
    </row>
    <row r="76" spans="1:14" s="99" customFormat="1" ht="78.75">
      <c r="A76" s="160" t="s">
        <v>132</v>
      </c>
      <c r="B76" s="104" t="s">
        <v>1008</v>
      </c>
      <c r="C76" s="56" t="s">
        <v>789</v>
      </c>
      <c r="D76" s="105" t="s">
        <v>131</v>
      </c>
      <c r="E76" s="102"/>
      <c r="F76" s="47">
        <f aca="true" t="shared" si="28" ref="F76:N76">SUM(F77:F78)</f>
        <v>4775.5</v>
      </c>
      <c r="G76" s="47">
        <f t="shared" si="28"/>
        <v>0</v>
      </c>
      <c r="H76" s="47">
        <f t="shared" si="28"/>
        <v>4775.5</v>
      </c>
      <c r="I76" s="47">
        <f t="shared" si="28"/>
        <v>4329</v>
      </c>
      <c r="J76" s="47">
        <f t="shared" si="28"/>
        <v>0</v>
      </c>
      <c r="K76" s="47">
        <f t="shared" si="28"/>
        <v>4329</v>
      </c>
      <c r="L76" s="47">
        <f t="shared" si="28"/>
        <v>4496</v>
      </c>
      <c r="M76" s="47">
        <f t="shared" si="28"/>
        <v>0</v>
      </c>
      <c r="N76" s="47">
        <f t="shared" si="28"/>
        <v>4496</v>
      </c>
    </row>
    <row r="77" spans="1:14" ht="220.5">
      <c r="A77" s="160" t="s">
        <v>466</v>
      </c>
      <c r="B77" s="104" t="s">
        <v>1008</v>
      </c>
      <c r="C77" s="56" t="s">
        <v>789</v>
      </c>
      <c r="D77" s="56" t="s">
        <v>309</v>
      </c>
      <c r="E77" s="106">
        <v>100</v>
      </c>
      <c r="F77" s="47">
        <f>SUM(G77:H77)</f>
        <v>4307</v>
      </c>
      <c r="G77" s="47">
        <v>0</v>
      </c>
      <c r="H77" s="47">
        <v>4307</v>
      </c>
      <c r="I77" s="47">
        <f>SUM(J77:K77)</f>
        <v>4176</v>
      </c>
      <c r="J77" s="47">
        <v>0</v>
      </c>
      <c r="K77" s="47">
        <v>4176</v>
      </c>
      <c r="L77" s="47">
        <f>SUM(M77:N77)</f>
        <v>4343</v>
      </c>
      <c r="M77" s="47">
        <v>0</v>
      </c>
      <c r="N77" s="47">
        <v>4343</v>
      </c>
    </row>
    <row r="78" spans="1:14" ht="126">
      <c r="A78" s="160" t="s">
        <v>700</v>
      </c>
      <c r="B78" s="104" t="s">
        <v>1008</v>
      </c>
      <c r="C78" s="56" t="s">
        <v>789</v>
      </c>
      <c r="D78" s="56" t="s">
        <v>309</v>
      </c>
      <c r="E78" s="106">
        <v>200</v>
      </c>
      <c r="F78" s="47">
        <f>SUM(G78:H78)</f>
        <v>468.5</v>
      </c>
      <c r="G78" s="47"/>
      <c r="H78" s="47">
        <v>468.5</v>
      </c>
      <c r="I78" s="47">
        <f>SUM(J78:K78)</f>
        <v>153</v>
      </c>
      <c r="J78" s="47"/>
      <c r="K78" s="47">
        <v>153</v>
      </c>
      <c r="L78" s="47">
        <f>SUM(M78:N78)</f>
        <v>153</v>
      </c>
      <c r="M78" s="47"/>
      <c r="N78" s="47">
        <v>153</v>
      </c>
    </row>
    <row r="79" spans="1:14" ht="63">
      <c r="A79" s="160" t="s">
        <v>892</v>
      </c>
      <c r="B79" s="104" t="s">
        <v>1008</v>
      </c>
      <c r="C79" s="56" t="s">
        <v>789</v>
      </c>
      <c r="D79" s="105" t="s">
        <v>893</v>
      </c>
      <c r="E79" s="106"/>
      <c r="F79" s="47">
        <f>SUM(F80:F82)</f>
        <v>8985.599999999999</v>
      </c>
      <c r="G79" s="47">
        <f aca="true" t="shared" si="29" ref="G79:N79">SUM(G80:G82)</f>
        <v>0</v>
      </c>
      <c r="H79" s="47">
        <f t="shared" si="29"/>
        <v>8985.599999999999</v>
      </c>
      <c r="I79" s="47">
        <f t="shared" si="29"/>
        <v>0</v>
      </c>
      <c r="J79" s="47">
        <f t="shared" si="29"/>
        <v>0</v>
      </c>
      <c r="K79" s="47">
        <f t="shared" si="29"/>
        <v>0</v>
      </c>
      <c r="L79" s="47">
        <f t="shared" si="29"/>
        <v>0</v>
      </c>
      <c r="M79" s="47">
        <f t="shared" si="29"/>
        <v>0</v>
      </c>
      <c r="N79" s="47">
        <f t="shared" si="29"/>
        <v>0</v>
      </c>
    </row>
    <row r="80" spans="1:14" ht="94.5">
      <c r="A80" s="160" t="s">
        <v>895</v>
      </c>
      <c r="B80" s="104" t="s">
        <v>1008</v>
      </c>
      <c r="C80" s="56" t="s">
        <v>789</v>
      </c>
      <c r="D80" s="56" t="s">
        <v>894</v>
      </c>
      <c r="E80" s="106">
        <v>200</v>
      </c>
      <c r="F80" s="47">
        <f>SUM(G80:H80)</f>
        <v>665.3</v>
      </c>
      <c r="G80" s="47"/>
      <c r="H80" s="47">
        <v>665.3</v>
      </c>
      <c r="I80" s="47"/>
      <c r="J80" s="47"/>
      <c r="K80" s="47"/>
      <c r="L80" s="47"/>
      <c r="M80" s="47"/>
      <c r="N80" s="47"/>
    </row>
    <row r="81" spans="1:14" ht="78.75">
      <c r="A81" s="94" t="s">
        <v>376</v>
      </c>
      <c r="B81" s="104" t="s">
        <v>1008</v>
      </c>
      <c r="C81" s="56" t="s">
        <v>789</v>
      </c>
      <c r="D81" s="56" t="s">
        <v>894</v>
      </c>
      <c r="E81" s="106">
        <v>300</v>
      </c>
      <c r="F81" s="47">
        <f>SUM(G81:H81)</f>
        <v>58</v>
      </c>
      <c r="G81" s="47"/>
      <c r="H81" s="47">
        <v>58</v>
      </c>
      <c r="I81" s="47">
        <f>SUM(J81:K81)</f>
        <v>0</v>
      </c>
      <c r="J81" s="47"/>
      <c r="K81" s="47"/>
      <c r="L81" s="47">
        <f>SUM(M81:N81)</f>
        <v>0</v>
      </c>
      <c r="M81" s="47"/>
      <c r="N81" s="47"/>
    </row>
    <row r="82" spans="1:14" ht="110.25">
      <c r="A82" s="160" t="s">
        <v>981</v>
      </c>
      <c r="B82" s="104" t="s">
        <v>1008</v>
      </c>
      <c r="C82" s="56" t="s">
        <v>789</v>
      </c>
      <c r="D82" s="56" t="s">
        <v>894</v>
      </c>
      <c r="E82" s="106">
        <v>400</v>
      </c>
      <c r="F82" s="47">
        <f>SUM(G82:H82)</f>
        <v>8262.3</v>
      </c>
      <c r="G82" s="47"/>
      <c r="H82" s="47">
        <v>8262.3</v>
      </c>
      <c r="I82" s="47"/>
      <c r="J82" s="47"/>
      <c r="K82" s="47"/>
      <c r="L82" s="47"/>
      <c r="M82" s="47"/>
      <c r="N82" s="47"/>
    </row>
    <row r="83" spans="1:14" ht="15.75">
      <c r="A83" s="166" t="s">
        <v>342</v>
      </c>
      <c r="B83" s="104" t="s">
        <v>1008</v>
      </c>
      <c r="C83" s="56" t="s">
        <v>789</v>
      </c>
      <c r="D83" s="58" t="s">
        <v>150</v>
      </c>
      <c r="E83" s="106"/>
      <c r="F83" s="47">
        <f>F84</f>
        <v>882</v>
      </c>
      <c r="G83" s="47">
        <f aca="true" t="shared" si="30" ref="G83:N84">G84</f>
        <v>0</v>
      </c>
      <c r="H83" s="47">
        <f t="shared" si="30"/>
        <v>882</v>
      </c>
      <c r="I83" s="47">
        <f t="shared" si="30"/>
        <v>0</v>
      </c>
      <c r="J83" s="47">
        <f t="shared" si="30"/>
        <v>0</v>
      </c>
      <c r="K83" s="47">
        <f t="shared" si="30"/>
        <v>0</v>
      </c>
      <c r="L83" s="47">
        <f t="shared" si="30"/>
        <v>0</v>
      </c>
      <c r="M83" s="47">
        <f t="shared" si="30"/>
        <v>0</v>
      </c>
      <c r="N83" s="47">
        <f t="shared" si="30"/>
        <v>0</v>
      </c>
    </row>
    <row r="84" spans="1:14" ht="31.5">
      <c r="A84" s="166" t="s">
        <v>152</v>
      </c>
      <c r="B84" s="104" t="s">
        <v>1008</v>
      </c>
      <c r="C84" s="56" t="s">
        <v>789</v>
      </c>
      <c r="D84" s="58" t="s">
        <v>151</v>
      </c>
      <c r="E84" s="106"/>
      <c r="F84" s="47">
        <f>F85</f>
        <v>882</v>
      </c>
      <c r="G84" s="47">
        <f t="shared" si="30"/>
        <v>0</v>
      </c>
      <c r="H84" s="47">
        <f t="shared" si="30"/>
        <v>882</v>
      </c>
      <c r="I84" s="47">
        <f t="shared" si="30"/>
        <v>0</v>
      </c>
      <c r="J84" s="47">
        <f t="shared" si="30"/>
        <v>0</v>
      </c>
      <c r="K84" s="47">
        <f t="shared" si="30"/>
        <v>0</v>
      </c>
      <c r="L84" s="47">
        <f t="shared" si="30"/>
        <v>0</v>
      </c>
      <c r="M84" s="47">
        <f t="shared" si="30"/>
        <v>0</v>
      </c>
      <c r="N84" s="47">
        <f t="shared" si="30"/>
        <v>0</v>
      </c>
    </row>
    <row r="85" spans="1:14" ht="189">
      <c r="A85" s="160" t="s">
        <v>940</v>
      </c>
      <c r="B85" s="104" t="s">
        <v>1008</v>
      </c>
      <c r="C85" s="56" t="s">
        <v>789</v>
      </c>
      <c r="D85" s="51" t="s">
        <v>878</v>
      </c>
      <c r="E85" s="106">
        <v>200</v>
      </c>
      <c r="F85" s="47">
        <f>SUM(G85:H85)</f>
        <v>882</v>
      </c>
      <c r="G85" s="47"/>
      <c r="H85" s="47">
        <v>882</v>
      </c>
      <c r="I85" s="47">
        <f>SUM(J85:K85)</f>
        <v>0</v>
      </c>
      <c r="J85" s="47"/>
      <c r="K85" s="47"/>
      <c r="L85" s="47">
        <f>SUM(M85:N85)</f>
        <v>0</v>
      </c>
      <c r="M85" s="47"/>
      <c r="N85" s="47"/>
    </row>
    <row r="86" spans="1:14" s="99" customFormat="1" ht="63">
      <c r="A86" s="170" t="s">
        <v>266</v>
      </c>
      <c r="B86" s="101" t="s">
        <v>1008</v>
      </c>
      <c r="C86" s="49" t="s">
        <v>278</v>
      </c>
      <c r="D86" s="49"/>
      <c r="E86" s="102"/>
      <c r="F86" s="88">
        <f aca="true" t="shared" si="31" ref="F86:N86">F87</f>
        <v>1684.9</v>
      </c>
      <c r="G86" s="88">
        <f t="shared" si="31"/>
        <v>0</v>
      </c>
      <c r="H86" s="88">
        <f t="shared" si="31"/>
        <v>1684.9</v>
      </c>
      <c r="I86" s="88">
        <f t="shared" si="31"/>
        <v>550</v>
      </c>
      <c r="J86" s="88">
        <f t="shared" si="31"/>
        <v>0</v>
      </c>
      <c r="K86" s="88">
        <f t="shared" si="31"/>
        <v>550</v>
      </c>
      <c r="L86" s="88">
        <f t="shared" si="31"/>
        <v>0</v>
      </c>
      <c r="M86" s="88">
        <f t="shared" si="31"/>
        <v>0</v>
      </c>
      <c r="N86" s="88">
        <f t="shared" si="31"/>
        <v>0</v>
      </c>
    </row>
    <row r="87" spans="1:14" ht="81" customHeight="1">
      <c r="A87" s="171" t="s">
        <v>604</v>
      </c>
      <c r="B87" s="104" t="s">
        <v>1008</v>
      </c>
      <c r="C87" s="56" t="s">
        <v>278</v>
      </c>
      <c r="D87" s="105" t="s">
        <v>178</v>
      </c>
      <c r="E87" s="106"/>
      <c r="F87" s="47">
        <f>SUM(F88,)</f>
        <v>1684.9</v>
      </c>
      <c r="G87" s="47">
        <f aca="true" t="shared" si="32" ref="G87:N87">SUM(G88,)</f>
        <v>0</v>
      </c>
      <c r="H87" s="47">
        <f t="shared" si="32"/>
        <v>1684.9</v>
      </c>
      <c r="I87" s="47">
        <f t="shared" si="32"/>
        <v>550</v>
      </c>
      <c r="J87" s="47">
        <f t="shared" si="32"/>
        <v>0</v>
      </c>
      <c r="K87" s="47">
        <f t="shared" si="32"/>
        <v>550</v>
      </c>
      <c r="L87" s="47">
        <f t="shared" si="32"/>
        <v>0</v>
      </c>
      <c r="M87" s="47">
        <f t="shared" si="32"/>
        <v>0</v>
      </c>
      <c r="N87" s="47">
        <f t="shared" si="32"/>
        <v>0</v>
      </c>
    </row>
    <row r="88" spans="1:14" ht="162" customHeight="1">
      <c r="A88" s="172" t="s">
        <v>323</v>
      </c>
      <c r="B88" s="104" t="s">
        <v>1008</v>
      </c>
      <c r="C88" s="56" t="s">
        <v>278</v>
      </c>
      <c r="D88" s="105" t="s">
        <v>267</v>
      </c>
      <c r="E88" s="106"/>
      <c r="F88" s="47">
        <f>SUM(F89,F91)</f>
        <v>1684.9</v>
      </c>
      <c r="G88" s="47">
        <f aca="true" t="shared" si="33" ref="G88:N88">SUM(G89,G91)</f>
        <v>0</v>
      </c>
      <c r="H88" s="47">
        <f t="shared" si="33"/>
        <v>1684.9</v>
      </c>
      <c r="I88" s="47">
        <f t="shared" si="33"/>
        <v>550</v>
      </c>
      <c r="J88" s="47">
        <f t="shared" si="33"/>
        <v>0</v>
      </c>
      <c r="K88" s="47">
        <f t="shared" si="33"/>
        <v>550</v>
      </c>
      <c r="L88" s="47">
        <f t="shared" si="33"/>
        <v>0</v>
      </c>
      <c r="M88" s="47">
        <f t="shared" si="33"/>
        <v>0</v>
      </c>
      <c r="N88" s="47">
        <f t="shared" si="33"/>
        <v>0</v>
      </c>
    </row>
    <row r="89" spans="1:14" ht="78.75">
      <c r="A89" s="172" t="s">
        <v>341</v>
      </c>
      <c r="B89" s="104" t="s">
        <v>1008</v>
      </c>
      <c r="C89" s="56" t="s">
        <v>278</v>
      </c>
      <c r="D89" s="105" t="s">
        <v>339</v>
      </c>
      <c r="E89" s="106"/>
      <c r="F89" s="47">
        <f>F90</f>
        <v>639.6</v>
      </c>
      <c r="G89" s="47">
        <f aca="true" t="shared" si="34" ref="G89:N89">G90</f>
        <v>0</v>
      </c>
      <c r="H89" s="47">
        <f t="shared" si="34"/>
        <v>639.6</v>
      </c>
      <c r="I89" s="47">
        <f t="shared" si="34"/>
        <v>0</v>
      </c>
      <c r="J89" s="47">
        <f t="shared" si="34"/>
        <v>0</v>
      </c>
      <c r="K89" s="47">
        <f t="shared" si="34"/>
        <v>0</v>
      </c>
      <c r="L89" s="47">
        <f t="shared" si="34"/>
        <v>0</v>
      </c>
      <c r="M89" s="47">
        <f t="shared" si="34"/>
        <v>0</v>
      </c>
      <c r="N89" s="47">
        <f t="shared" si="34"/>
        <v>0</v>
      </c>
    </row>
    <row r="90" spans="1:14" ht="78.75">
      <c r="A90" s="172" t="s">
        <v>171</v>
      </c>
      <c r="B90" s="104" t="s">
        <v>1008</v>
      </c>
      <c r="C90" s="56" t="s">
        <v>278</v>
      </c>
      <c r="D90" s="56" t="s">
        <v>340</v>
      </c>
      <c r="E90" s="106">
        <v>300</v>
      </c>
      <c r="F90" s="47">
        <f>SUM(G90:H90)</f>
        <v>639.6</v>
      </c>
      <c r="G90" s="47"/>
      <c r="H90" s="47">
        <v>639.6</v>
      </c>
      <c r="I90" s="47">
        <f>SUM(J90:K90)</f>
        <v>0</v>
      </c>
      <c r="J90" s="47"/>
      <c r="K90" s="47"/>
      <c r="L90" s="47">
        <f>SUM(M90:N90)</f>
        <v>0</v>
      </c>
      <c r="M90" s="47"/>
      <c r="N90" s="47"/>
    </row>
    <row r="91" spans="1:14" ht="63">
      <c r="A91" s="172" t="s">
        <v>270</v>
      </c>
      <c r="B91" s="104" t="s">
        <v>1008</v>
      </c>
      <c r="C91" s="56" t="s">
        <v>278</v>
      </c>
      <c r="D91" s="105" t="s">
        <v>271</v>
      </c>
      <c r="E91" s="106"/>
      <c r="F91" s="47">
        <f aca="true" t="shared" si="35" ref="F91:N91">F92</f>
        <v>1045.3</v>
      </c>
      <c r="G91" s="47">
        <f t="shared" si="35"/>
        <v>0</v>
      </c>
      <c r="H91" s="47">
        <f t="shared" si="35"/>
        <v>1045.3</v>
      </c>
      <c r="I91" s="47">
        <f t="shared" si="35"/>
        <v>550</v>
      </c>
      <c r="J91" s="47">
        <f t="shared" si="35"/>
        <v>0</v>
      </c>
      <c r="K91" s="47">
        <f t="shared" si="35"/>
        <v>550</v>
      </c>
      <c r="L91" s="47">
        <f t="shared" si="35"/>
        <v>0</v>
      </c>
      <c r="M91" s="47">
        <f t="shared" si="35"/>
        <v>0</v>
      </c>
      <c r="N91" s="47">
        <f t="shared" si="35"/>
        <v>0</v>
      </c>
    </row>
    <row r="92" spans="1:14" ht="94.5">
      <c r="A92" s="172" t="s">
        <v>268</v>
      </c>
      <c r="B92" s="104" t="s">
        <v>1008</v>
      </c>
      <c r="C92" s="56" t="s">
        <v>278</v>
      </c>
      <c r="D92" s="56" t="s">
        <v>269</v>
      </c>
      <c r="E92" s="106">
        <v>200</v>
      </c>
      <c r="F92" s="47">
        <f>SUM(G92:H92)</f>
        <v>1045.3</v>
      </c>
      <c r="G92" s="47"/>
      <c r="H92" s="47">
        <v>1045.3</v>
      </c>
      <c r="I92" s="47">
        <f>SUM(J92:K92)</f>
        <v>550</v>
      </c>
      <c r="J92" s="47"/>
      <c r="K92" s="47">
        <v>550</v>
      </c>
      <c r="L92" s="47">
        <f>SUM(M92:N92)</f>
        <v>0</v>
      </c>
      <c r="M92" s="47"/>
      <c r="N92" s="47"/>
    </row>
    <row r="93" spans="1:14" ht="15.75">
      <c r="A93" s="164" t="s">
        <v>498</v>
      </c>
      <c r="B93" s="50" t="s">
        <v>528</v>
      </c>
      <c r="C93" s="51"/>
      <c r="D93" s="51"/>
      <c r="E93" s="51"/>
      <c r="F93" s="88">
        <f aca="true" t="shared" si="36" ref="F93:N93">SUM(F94,F101,F122,F109)</f>
        <v>130143.09999999998</v>
      </c>
      <c r="G93" s="88">
        <f t="shared" si="36"/>
        <v>44297.1</v>
      </c>
      <c r="H93" s="88">
        <f t="shared" si="36"/>
        <v>85846</v>
      </c>
      <c r="I93" s="88">
        <f t="shared" si="36"/>
        <v>142776.3</v>
      </c>
      <c r="J93" s="88">
        <f t="shared" si="36"/>
        <v>72548.2</v>
      </c>
      <c r="K93" s="88">
        <f t="shared" si="36"/>
        <v>70228.1</v>
      </c>
      <c r="L93" s="88">
        <f t="shared" si="36"/>
        <v>73403.8</v>
      </c>
      <c r="M93" s="88">
        <f t="shared" si="36"/>
        <v>8162.8</v>
      </c>
      <c r="N93" s="88">
        <f t="shared" si="36"/>
        <v>65241</v>
      </c>
    </row>
    <row r="94" spans="1:14" ht="31.5">
      <c r="A94" s="164" t="s">
        <v>774</v>
      </c>
      <c r="B94" s="50" t="s">
        <v>528</v>
      </c>
      <c r="C94" s="50" t="s">
        <v>532</v>
      </c>
      <c r="D94" s="51"/>
      <c r="E94" s="51"/>
      <c r="F94" s="88">
        <f aca="true" t="shared" si="37" ref="F94:N95">SUM(F95,)</f>
        <v>467.1</v>
      </c>
      <c r="G94" s="88">
        <f t="shared" si="37"/>
        <v>467.1</v>
      </c>
      <c r="H94" s="88">
        <f t="shared" si="37"/>
        <v>0</v>
      </c>
      <c r="I94" s="88">
        <f t="shared" si="37"/>
        <v>395.5</v>
      </c>
      <c r="J94" s="88">
        <f t="shared" si="37"/>
        <v>395.5</v>
      </c>
      <c r="K94" s="88">
        <f t="shared" si="37"/>
        <v>0</v>
      </c>
      <c r="L94" s="88">
        <f t="shared" si="37"/>
        <v>333.4</v>
      </c>
      <c r="M94" s="88">
        <f t="shared" si="37"/>
        <v>333.4</v>
      </c>
      <c r="N94" s="88">
        <f t="shared" si="37"/>
        <v>0</v>
      </c>
    </row>
    <row r="95" spans="1:14" ht="78.75">
      <c r="A95" s="161" t="s">
        <v>15</v>
      </c>
      <c r="B95" s="57" t="s">
        <v>528</v>
      </c>
      <c r="C95" s="57" t="s">
        <v>532</v>
      </c>
      <c r="D95" s="93" t="s">
        <v>854</v>
      </c>
      <c r="E95" s="51"/>
      <c r="F95" s="47">
        <f t="shared" si="37"/>
        <v>467.1</v>
      </c>
      <c r="G95" s="47">
        <f t="shared" si="37"/>
        <v>467.1</v>
      </c>
      <c r="H95" s="47">
        <f t="shared" si="37"/>
        <v>0</v>
      </c>
      <c r="I95" s="47">
        <f t="shared" si="37"/>
        <v>395.5</v>
      </c>
      <c r="J95" s="47">
        <f t="shared" si="37"/>
        <v>395.5</v>
      </c>
      <c r="K95" s="47">
        <f t="shared" si="37"/>
        <v>0</v>
      </c>
      <c r="L95" s="47">
        <f t="shared" si="37"/>
        <v>333.4</v>
      </c>
      <c r="M95" s="47">
        <f t="shared" si="37"/>
        <v>333.4</v>
      </c>
      <c r="N95" s="47">
        <f t="shared" si="37"/>
        <v>0</v>
      </c>
    </row>
    <row r="96" spans="1:14" ht="141.75">
      <c r="A96" s="161" t="s">
        <v>16</v>
      </c>
      <c r="B96" s="57" t="s">
        <v>528</v>
      </c>
      <c r="C96" s="57" t="s">
        <v>532</v>
      </c>
      <c r="D96" s="93" t="s">
        <v>237</v>
      </c>
      <c r="E96" s="51"/>
      <c r="F96" s="47">
        <f aca="true" t="shared" si="38" ref="F96:N96">SUM(F97,F99)</f>
        <v>467.1</v>
      </c>
      <c r="G96" s="47">
        <f t="shared" si="38"/>
        <v>467.1</v>
      </c>
      <c r="H96" s="47">
        <f t="shared" si="38"/>
        <v>0</v>
      </c>
      <c r="I96" s="47">
        <f t="shared" si="38"/>
        <v>395.5</v>
      </c>
      <c r="J96" s="47">
        <f t="shared" si="38"/>
        <v>395.5</v>
      </c>
      <c r="K96" s="47">
        <f t="shared" si="38"/>
        <v>0</v>
      </c>
      <c r="L96" s="47">
        <f t="shared" si="38"/>
        <v>333.4</v>
      </c>
      <c r="M96" s="47">
        <f t="shared" si="38"/>
        <v>333.4</v>
      </c>
      <c r="N96" s="47">
        <f t="shared" si="38"/>
        <v>0</v>
      </c>
    </row>
    <row r="97" spans="1:14" ht="78.75">
      <c r="A97" s="165" t="s">
        <v>805</v>
      </c>
      <c r="B97" s="57" t="s">
        <v>528</v>
      </c>
      <c r="C97" s="57" t="s">
        <v>532</v>
      </c>
      <c r="D97" s="93" t="s">
        <v>712</v>
      </c>
      <c r="E97" s="51"/>
      <c r="F97" s="47">
        <f aca="true" t="shared" si="39" ref="F97:N97">SUM(F98:F98)</f>
        <v>81.1</v>
      </c>
      <c r="G97" s="47">
        <f t="shared" si="39"/>
        <v>81.1</v>
      </c>
      <c r="H97" s="47">
        <f t="shared" si="39"/>
        <v>0</v>
      </c>
      <c r="I97" s="47">
        <f t="shared" si="39"/>
        <v>84.3</v>
      </c>
      <c r="J97" s="47">
        <f t="shared" si="39"/>
        <v>84.3</v>
      </c>
      <c r="K97" s="47">
        <f t="shared" si="39"/>
        <v>0</v>
      </c>
      <c r="L97" s="47">
        <f t="shared" si="39"/>
        <v>84.3</v>
      </c>
      <c r="M97" s="47">
        <f t="shared" si="39"/>
        <v>84.3</v>
      </c>
      <c r="N97" s="47">
        <f t="shared" si="39"/>
        <v>0</v>
      </c>
    </row>
    <row r="98" spans="1:14" ht="267.75">
      <c r="A98" s="165" t="s">
        <v>110</v>
      </c>
      <c r="B98" s="57" t="s">
        <v>528</v>
      </c>
      <c r="C98" s="57" t="s">
        <v>532</v>
      </c>
      <c r="D98" s="95" t="s">
        <v>716</v>
      </c>
      <c r="E98" s="51" t="s">
        <v>493</v>
      </c>
      <c r="F98" s="47">
        <f>SUM(G98:H98)</f>
        <v>81.1</v>
      </c>
      <c r="G98" s="47">
        <v>81.1</v>
      </c>
      <c r="H98" s="47"/>
      <c r="I98" s="47">
        <f>SUM(J98:K98)</f>
        <v>84.3</v>
      </c>
      <c r="J98" s="47">
        <v>84.3</v>
      </c>
      <c r="K98" s="47"/>
      <c r="L98" s="47">
        <f>SUM(M98:N98)</f>
        <v>84.3</v>
      </c>
      <c r="M98" s="47">
        <v>84.3</v>
      </c>
      <c r="N98" s="47"/>
    </row>
    <row r="99" spans="1:14" ht="63">
      <c r="A99" s="165" t="s">
        <v>457</v>
      </c>
      <c r="B99" s="51" t="s">
        <v>528</v>
      </c>
      <c r="C99" s="51" t="s">
        <v>532</v>
      </c>
      <c r="D99" s="93" t="s">
        <v>455</v>
      </c>
      <c r="E99" s="51"/>
      <c r="F99" s="47">
        <f aca="true" t="shared" si="40" ref="F99:N99">F100</f>
        <v>386</v>
      </c>
      <c r="G99" s="47">
        <f t="shared" si="40"/>
        <v>386</v>
      </c>
      <c r="H99" s="47">
        <f t="shared" si="40"/>
        <v>0</v>
      </c>
      <c r="I99" s="47">
        <f t="shared" si="40"/>
        <v>311.2</v>
      </c>
      <c r="J99" s="47">
        <f t="shared" si="40"/>
        <v>311.2</v>
      </c>
      <c r="K99" s="47">
        <f t="shared" si="40"/>
        <v>0</v>
      </c>
      <c r="L99" s="47">
        <f t="shared" si="40"/>
        <v>249.1</v>
      </c>
      <c r="M99" s="47">
        <f t="shared" si="40"/>
        <v>249.1</v>
      </c>
      <c r="N99" s="47">
        <f t="shared" si="40"/>
        <v>0</v>
      </c>
    </row>
    <row r="100" spans="1:14" ht="157.5">
      <c r="A100" s="165" t="s">
        <v>806</v>
      </c>
      <c r="B100" s="51" t="s">
        <v>528</v>
      </c>
      <c r="C100" s="51" t="s">
        <v>532</v>
      </c>
      <c r="D100" s="95" t="s">
        <v>456</v>
      </c>
      <c r="E100" s="51" t="s">
        <v>784</v>
      </c>
      <c r="F100" s="47">
        <f>G100+H100</f>
        <v>386</v>
      </c>
      <c r="G100" s="97">
        <v>386</v>
      </c>
      <c r="H100" s="97"/>
      <c r="I100" s="47">
        <f>J100+K100</f>
        <v>311.2</v>
      </c>
      <c r="J100" s="97">
        <v>311.2</v>
      </c>
      <c r="K100" s="97"/>
      <c r="L100" s="47">
        <f>M100+N100</f>
        <v>249.1</v>
      </c>
      <c r="M100" s="97">
        <v>249.1</v>
      </c>
      <c r="N100" s="97"/>
    </row>
    <row r="101" spans="1:14" ht="15.75">
      <c r="A101" s="164" t="s">
        <v>775</v>
      </c>
      <c r="B101" s="50" t="s">
        <v>528</v>
      </c>
      <c r="C101" s="50" t="s">
        <v>1010</v>
      </c>
      <c r="D101" s="51"/>
      <c r="E101" s="51"/>
      <c r="F101" s="88">
        <f aca="true" t="shared" si="41" ref="F101:N102">F102</f>
        <v>4327.1</v>
      </c>
      <c r="G101" s="88">
        <f t="shared" si="41"/>
        <v>8.1</v>
      </c>
      <c r="H101" s="88">
        <f t="shared" si="41"/>
        <v>4319</v>
      </c>
      <c r="I101" s="88">
        <f t="shared" si="41"/>
        <v>4327.1</v>
      </c>
      <c r="J101" s="88">
        <f t="shared" si="41"/>
        <v>8.1</v>
      </c>
      <c r="K101" s="88">
        <f t="shared" si="41"/>
        <v>4319</v>
      </c>
      <c r="L101" s="88">
        <f t="shared" si="41"/>
        <v>1753</v>
      </c>
      <c r="M101" s="88">
        <f t="shared" si="41"/>
        <v>8.1</v>
      </c>
      <c r="N101" s="88">
        <f t="shared" si="41"/>
        <v>1744.9</v>
      </c>
    </row>
    <row r="102" spans="1:14" ht="94.5">
      <c r="A102" s="161" t="s">
        <v>840</v>
      </c>
      <c r="B102" s="57" t="s">
        <v>528</v>
      </c>
      <c r="C102" s="57" t="s">
        <v>1010</v>
      </c>
      <c r="D102" s="93" t="s">
        <v>400</v>
      </c>
      <c r="E102" s="51"/>
      <c r="F102" s="47">
        <f t="shared" si="41"/>
        <v>4327.1</v>
      </c>
      <c r="G102" s="47">
        <f t="shared" si="41"/>
        <v>8.1</v>
      </c>
      <c r="H102" s="47">
        <f t="shared" si="41"/>
        <v>4319</v>
      </c>
      <c r="I102" s="47">
        <f t="shared" si="41"/>
        <v>4327.1</v>
      </c>
      <c r="J102" s="47">
        <f t="shared" si="41"/>
        <v>8.1</v>
      </c>
      <c r="K102" s="47">
        <f t="shared" si="41"/>
        <v>4319</v>
      </c>
      <c r="L102" s="47">
        <f t="shared" si="41"/>
        <v>1753</v>
      </c>
      <c r="M102" s="47">
        <f t="shared" si="41"/>
        <v>8.1</v>
      </c>
      <c r="N102" s="47">
        <f t="shared" si="41"/>
        <v>1744.9</v>
      </c>
    </row>
    <row r="103" spans="1:14" ht="141.75">
      <c r="A103" s="161" t="s">
        <v>839</v>
      </c>
      <c r="B103" s="57" t="s">
        <v>528</v>
      </c>
      <c r="C103" s="57" t="s">
        <v>1010</v>
      </c>
      <c r="D103" s="93" t="s">
        <v>401</v>
      </c>
      <c r="E103" s="51"/>
      <c r="F103" s="47">
        <f>SUM(F104,F107)</f>
        <v>4327.1</v>
      </c>
      <c r="G103" s="47">
        <f aca="true" t="shared" si="42" ref="G103:N103">SUM(G104,G107)</f>
        <v>8.1</v>
      </c>
      <c r="H103" s="47">
        <f t="shared" si="42"/>
        <v>4319</v>
      </c>
      <c r="I103" s="47">
        <f t="shared" si="42"/>
        <v>4327.1</v>
      </c>
      <c r="J103" s="47">
        <f t="shared" si="42"/>
        <v>8.1</v>
      </c>
      <c r="K103" s="47">
        <f t="shared" si="42"/>
        <v>4319</v>
      </c>
      <c r="L103" s="47">
        <f t="shared" si="42"/>
        <v>1753</v>
      </c>
      <c r="M103" s="47">
        <f t="shared" si="42"/>
        <v>8.1</v>
      </c>
      <c r="N103" s="47">
        <f t="shared" si="42"/>
        <v>1744.9</v>
      </c>
    </row>
    <row r="104" spans="1:14" ht="47.25">
      <c r="A104" s="161" t="s">
        <v>404</v>
      </c>
      <c r="B104" s="57" t="s">
        <v>528</v>
      </c>
      <c r="C104" s="57" t="s">
        <v>1010</v>
      </c>
      <c r="D104" s="93" t="s">
        <v>402</v>
      </c>
      <c r="E104" s="51"/>
      <c r="F104" s="47">
        <f>SUM(F105:F106)</f>
        <v>3469.1</v>
      </c>
      <c r="G104" s="47">
        <f aca="true" t="shared" si="43" ref="G104:N104">SUM(G105:G106)</f>
        <v>8.1</v>
      </c>
      <c r="H104" s="47">
        <f t="shared" si="43"/>
        <v>3461</v>
      </c>
      <c r="I104" s="47">
        <f t="shared" si="43"/>
        <v>3469.1</v>
      </c>
      <c r="J104" s="47">
        <f t="shared" si="43"/>
        <v>8.1</v>
      </c>
      <c r="K104" s="47">
        <f>SUM(K105:K106)</f>
        <v>3461</v>
      </c>
      <c r="L104" s="47">
        <f t="shared" si="43"/>
        <v>1753</v>
      </c>
      <c r="M104" s="47">
        <f t="shared" si="43"/>
        <v>8.1</v>
      </c>
      <c r="N104" s="47">
        <f t="shared" si="43"/>
        <v>1744.9</v>
      </c>
    </row>
    <row r="105" spans="1:14" ht="78.75">
      <c r="A105" s="160" t="s">
        <v>593</v>
      </c>
      <c r="B105" s="57" t="s">
        <v>528</v>
      </c>
      <c r="C105" s="57" t="s">
        <v>1010</v>
      </c>
      <c r="D105" s="95" t="s">
        <v>311</v>
      </c>
      <c r="E105" s="51" t="s">
        <v>495</v>
      </c>
      <c r="F105" s="47">
        <f>SUM(G105:H105)</f>
        <v>3461</v>
      </c>
      <c r="G105" s="47">
        <v>0</v>
      </c>
      <c r="H105" s="47">
        <v>3461</v>
      </c>
      <c r="I105" s="47">
        <f>SUM(J105:K105)</f>
        <v>3461</v>
      </c>
      <c r="J105" s="47">
        <v>0</v>
      </c>
      <c r="K105" s="47">
        <v>3461</v>
      </c>
      <c r="L105" s="47">
        <f>SUM(M105:N105)</f>
        <v>1744.9</v>
      </c>
      <c r="M105" s="47">
        <v>0</v>
      </c>
      <c r="N105" s="47">
        <v>1744.9</v>
      </c>
    </row>
    <row r="106" spans="1:14" ht="252">
      <c r="A106" s="160" t="s">
        <v>109</v>
      </c>
      <c r="B106" s="57" t="s">
        <v>528</v>
      </c>
      <c r="C106" s="57" t="s">
        <v>1010</v>
      </c>
      <c r="D106" s="95" t="s">
        <v>624</v>
      </c>
      <c r="E106" s="51" t="s">
        <v>493</v>
      </c>
      <c r="F106" s="47">
        <f>SUM(G106:H106)</f>
        <v>8.1</v>
      </c>
      <c r="G106" s="47">
        <v>8.1</v>
      </c>
      <c r="H106" s="47">
        <v>0</v>
      </c>
      <c r="I106" s="47">
        <f>SUM(J106:K106)</f>
        <v>8.1</v>
      </c>
      <c r="J106" s="47">
        <v>8.1</v>
      </c>
      <c r="K106" s="47">
        <v>0</v>
      </c>
      <c r="L106" s="47">
        <f>SUM(M106:N106)</f>
        <v>8.1</v>
      </c>
      <c r="M106" s="47">
        <v>8.1</v>
      </c>
      <c r="N106" s="47">
        <v>0</v>
      </c>
    </row>
    <row r="107" spans="1:14" ht="63">
      <c r="A107" s="160" t="s">
        <v>626</v>
      </c>
      <c r="B107" s="57" t="s">
        <v>528</v>
      </c>
      <c r="C107" s="57" t="s">
        <v>1010</v>
      </c>
      <c r="D107" s="93" t="s">
        <v>625</v>
      </c>
      <c r="E107" s="51"/>
      <c r="F107" s="47">
        <f>F108</f>
        <v>858</v>
      </c>
      <c r="G107" s="47">
        <f aca="true" t="shared" si="44" ref="G107:N107">G108</f>
        <v>0</v>
      </c>
      <c r="H107" s="47">
        <f t="shared" si="44"/>
        <v>858</v>
      </c>
      <c r="I107" s="47">
        <f t="shared" si="44"/>
        <v>858</v>
      </c>
      <c r="J107" s="47">
        <f t="shared" si="44"/>
        <v>0</v>
      </c>
      <c r="K107" s="47">
        <f t="shared" si="44"/>
        <v>858</v>
      </c>
      <c r="L107" s="47">
        <f t="shared" si="44"/>
        <v>0</v>
      </c>
      <c r="M107" s="47">
        <f t="shared" si="44"/>
        <v>0</v>
      </c>
      <c r="N107" s="47">
        <f t="shared" si="44"/>
        <v>0</v>
      </c>
    </row>
    <row r="108" spans="1:14" ht="126">
      <c r="A108" s="160" t="s">
        <v>594</v>
      </c>
      <c r="B108" s="57" t="s">
        <v>528</v>
      </c>
      <c r="C108" s="57" t="s">
        <v>1010</v>
      </c>
      <c r="D108" s="95" t="s">
        <v>1025</v>
      </c>
      <c r="E108" s="51" t="s">
        <v>495</v>
      </c>
      <c r="F108" s="47">
        <f>SUM(G108:H108)</f>
        <v>858</v>
      </c>
      <c r="G108" s="47"/>
      <c r="H108" s="47">
        <v>858</v>
      </c>
      <c r="I108" s="47">
        <f>SUM(J108:K108)</f>
        <v>858</v>
      </c>
      <c r="J108" s="47"/>
      <c r="K108" s="47">
        <v>858</v>
      </c>
      <c r="L108" s="47">
        <f>SUM(M108:N108)</f>
        <v>0</v>
      </c>
      <c r="M108" s="47"/>
      <c r="N108" s="47"/>
    </row>
    <row r="109" spans="1:14" s="99" customFormat="1" ht="31.5">
      <c r="A109" s="164" t="s">
        <v>199</v>
      </c>
      <c r="B109" s="50" t="s">
        <v>528</v>
      </c>
      <c r="C109" s="50" t="s">
        <v>1009</v>
      </c>
      <c r="D109" s="110"/>
      <c r="E109" s="89"/>
      <c r="F109" s="88">
        <f>SUM(F110,F119)</f>
        <v>59169.99999999999</v>
      </c>
      <c r="G109" s="88">
        <f aca="true" t="shared" si="45" ref="G109:N109">SUM(G110,G119)</f>
        <v>35407.7</v>
      </c>
      <c r="H109" s="88">
        <f t="shared" si="45"/>
        <v>23762.3</v>
      </c>
      <c r="I109" s="88">
        <f t="shared" si="45"/>
        <v>83705</v>
      </c>
      <c r="J109" s="88">
        <f t="shared" si="45"/>
        <v>65434</v>
      </c>
      <c r="K109" s="88">
        <f t="shared" si="45"/>
        <v>18271</v>
      </c>
      <c r="L109" s="88">
        <f t="shared" si="45"/>
        <v>14572</v>
      </c>
      <c r="M109" s="88">
        <f t="shared" si="45"/>
        <v>0</v>
      </c>
      <c r="N109" s="88">
        <f t="shared" si="45"/>
        <v>14572</v>
      </c>
    </row>
    <row r="110" spans="1:14" s="99" customFormat="1" ht="94.5">
      <c r="A110" s="161" t="s">
        <v>840</v>
      </c>
      <c r="B110" s="57" t="s">
        <v>528</v>
      </c>
      <c r="C110" s="57" t="s">
        <v>1009</v>
      </c>
      <c r="D110" s="93" t="s">
        <v>400</v>
      </c>
      <c r="E110" s="89"/>
      <c r="F110" s="47">
        <f>F111</f>
        <v>52815.899999999994</v>
      </c>
      <c r="G110" s="47">
        <f aca="true" t="shared" si="46" ref="G110:N110">G111</f>
        <v>29371.3</v>
      </c>
      <c r="H110" s="47">
        <f t="shared" si="46"/>
        <v>23444.6</v>
      </c>
      <c r="I110" s="47">
        <f>I111</f>
        <v>83705</v>
      </c>
      <c r="J110" s="47">
        <f t="shared" si="46"/>
        <v>65434</v>
      </c>
      <c r="K110" s="47">
        <f t="shared" si="46"/>
        <v>18271</v>
      </c>
      <c r="L110" s="47">
        <f>L111</f>
        <v>14572</v>
      </c>
      <c r="M110" s="47">
        <f t="shared" si="46"/>
        <v>0</v>
      </c>
      <c r="N110" s="47">
        <f t="shared" si="46"/>
        <v>14572</v>
      </c>
    </row>
    <row r="111" spans="1:14" s="99" customFormat="1" ht="141.75">
      <c r="A111" s="161" t="s">
        <v>844</v>
      </c>
      <c r="B111" s="57" t="s">
        <v>528</v>
      </c>
      <c r="C111" s="57" t="s">
        <v>1009</v>
      </c>
      <c r="D111" s="93" t="s">
        <v>405</v>
      </c>
      <c r="E111" s="89"/>
      <c r="F111" s="47">
        <f>SUM(F112,F116)</f>
        <v>52815.899999999994</v>
      </c>
      <c r="G111" s="47">
        <f aca="true" t="shared" si="47" ref="G111:N111">SUM(G112,G116)</f>
        <v>29371.3</v>
      </c>
      <c r="H111" s="47">
        <f t="shared" si="47"/>
        <v>23444.6</v>
      </c>
      <c r="I111" s="47">
        <f t="shared" si="47"/>
        <v>83705</v>
      </c>
      <c r="J111" s="47">
        <f t="shared" si="47"/>
        <v>65434</v>
      </c>
      <c r="K111" s="47">
        <f t="shared" si="47"/>
        <v>18271</v>
      </c>
      <c r="L111" s="47">
        <f t="shared" si="47"/>
        <v>14572</v>
      </c>
      <c r="M111" s="47">
        <f t="shared" si="47"/>
        <v>0</v>
      </c>
      <c r="N111" s="47">
        <f t="shared" si="47"/>
        <v>14572</v>
      </c>
    </row>
    <row r="112" spans="1:14" s="99" customFormat="1" ht="78.75">
      <c r="A112" s="161" t="s">
        <v>407</v>
      </c>
      <c r="B112" s="57" t="s">
        <v>528</v>
      </c>
      <c r="C112" s="57" t="s">
        <v>1009</v>
      </c>
      <c r="D112" s="93" t="s">
        <v>406</v>
      </c>
      <c r="E112" s="89"/>
      <c r="F112" s="47">
        <f>SUM(F113:F115)</f>
        <v>52815.899999999994</v>
      </c>
      <c r="G112" s="47">
        <f aca="true" t="shared" si="48" ref="G112:N112">SUM(G113:G115)</f>
        <v>29371.3</v>
      </c>
      <c r="H112" s="47">
        <f t="shared" si="48"/>
        <v>23444.6</v>
      </c>
      <c r="I112" s="47">
        <f t="shared" si="48"/>
        <v>14827</v>
      </c>
      <c r="J112" s="47">
        <f t="shared" si="48"/>
        <v>0</v>
      </c>
      <c r="K112" s="47">
        <f t="shared" si="48"/>
        <v>14827</v>
      </c>
      <c r="L112" s="47">
        <f t="shared" si="48"/>
        <v>14572</v>
      </c>
      <c r="M112" s="47">
        <f t="shared" si="48"/>
        <v>0</v>
      </c>
      <c r="N112" s="47">
        <f t="shared" si="48"/>
        <v>14572</v>
      </c>
    </row>
    <row r="113" spans="1:14" s="99" customFormat="1" ht="110.25">
      <c r="A113" s="160" t="s">
        <v>826</v>
      </c>
      <c r="B113" s="57" t="s">
        <v>528</v>
      </c>
      <c r="C113" s="57" t="s">
        <v>1009</v>
      </c>
      <c r="D113" s="95" t="s">
        <v>449</v>
      </c>
      <c r="E113" s="51" t="s">
        <v>495</v>
      </c>
      <c r="F113" s="47">
        <f>SUM(G113:H113)</f>
        <v>440.3</v>
      </c>
      <c r="G113" s="47"/>
      <c r="H113" s="47">
        <v>440.3</v>
      </c>
      <c r="I113" s="47">
        <f>SUM(J113:K113)</f>
        <v>0</v>
      </c>
      <c r="J113" s="47"/>
      <c r="K113" s="47"/>
      <c r="L113" s="47">
        <f>SUM(M113:N113)</f>
        <v>0</v>
      </c>
      <c r="M113" s="47"/>
      <c r="N113" s="47"/>
    </row>
    <row r="114" spans="1:14" s="99" customFormat="1" ht="126">
      <c r="A114" s="160" t="s">
        <v>448</v>
      </c>
      <c r="B114" s="57" t="s">
        <v>528</v>
      </c>
      <c r="C114" s="57" t="s">
        <v>1009</v>
      </c>
      <c r="D114" s="95" t="s">
        <v>449</v>
      </c>
      <c r="E114" s="51" t="s">
        <v>784</v>
      </c>
      <c r="F114" s="47">
        <f>SUM(G114:H114)</f>
        <v>23004.3</v>
      </c>
      <c r="G114" s="47"/>
      <c r="H114" s="47">
        <v>23004.3</v>
      </c>
      <c r="I114" s="47">
        <f>SUM(J114:K114)</f>
        <v>14827</v>
      </c>
      <c r="J114" s="47"/>
      <c r="K114" s="47">
        <v>14827</v>
      </c>
      <c r="L114" s="47">
        <f>SUM(M114:N114)</f>
        <v>14572</v>
      </c>
      <c r="M114" s="47"/>
      <c r="N114" s="47">
        <v>14572</v>
      </c>
    </row>
    <row r="115" spans="1:14" s="99" customFormat="1" ht="141.75">
      <c r="A115" s="166" t="s">
        <v>737</v>
      </c>
      <c r="B115" s="57" t="s">
        <v>528</v>
      </c>
      <c r="C115" s="57" t="s">
        <v>1009</v>
      </c>
      <c r="D115" s="173" t="s">
        <v>736</v>
      </c>
      <c r="E115" s="51" t="s">
        <v>495</v>
      </c>
      <c r="F115" s="47">
        <f>SUM(G115:H115)</f>
        <v>29371.3</v>
      </c>
      <c r="G115" s="47">
        <v>29371.3</v>
      </c>
      <c r="H115" s="47"/>
      <c r="I115" s="47">
        <f>SUM(J115:K115)</f>
        <v>0</v>
      </c>
      <c r="J115" s="47"/>
      <c r="K115" s="47"/>
      <c r="L115" s="47">
        <f>SUM(M115:N115)</f>
        <v>0</v>
      </c>
      <c r="M115" s="47"/>
      <c r="N115" s="47"/>
    </row>
    <row r="116" spans="1:14" s="99" customFormat="1" ht="78.75">
      <c r="A116" s="166" t="s">
        <v>964</v>
      </c>
      <c r="B116" s="57" t="s">
        <v>528</v>
      </c>
      <c r="C116" s="57" t="s">
        <v>1009</v>
      </c>
      <c r="D116" s="93" t="s">
        <v>961</v>
      </c>
      <c r="E116" s="51"/>
      <c r="F116" s="47">
        <f>SUM(F117:F118)</f>
        <v>0</v>
      </c>
      <c r="G116" s="47">
        <f aca="true" t="shared" si="49" ref="G116:N116">SUM(G117:G118)</f>
        <v>0</v>
      </c>
      <c r="H116" s="47">
        <f t="shared" si="49"/>
        <v>0</v>
      </c>
      <c r="I116" s="47">
        <f t="shared" si="49"/>
        <v>68878</v>
      </c>
      <c r="J116" s="47">
        <f t="shared" si="49"/>
        <v>65434</v>
      </c>
      <c r="K116" s="47">
        <f t="shared" si="49"/>
        <v>3444</v>
      </c>
      <c r="L116" s="47">
        <f t="shared" si="49"/>
        <v>0</v>
      </c>
      <c r="M116" s="47">
        <f t="shared" si="49"/>
        <v>0</v>
      </c>
      <c r="N116" s="47">
        <f t="shared" si="49"/>
        <v>0</v>
      </c>
    </row>
    <row r="117" spans="1:14" s="99" customFormat="1" ht="110.25">
      <c r="A117" s="166" t="s">
        <v>980</v>
      </c>
      <c r="B117" s="57" t="s">
        <v>528</v>
      </c>
      <c r="C117" s="57" t="s">
        <v>1009</v>
      </c>
      <c r="D117" s="95" t="s">
        <v>978</v>
      </c>
      <c r="E117" s="51" t="s">
        <v>495</v>
      </c>
      <c r="F117" s="47">
        <f>SUM(G117:H117)</f>
        <v>0</v>
      </c>
      <c r="G117" s="47"/>
      <c r="H117" s="47"/>
      <c r="I117" s="47">
        <f>SUM(J117:K117)</f>
        <v>3444</v>
      </c>
      <c r="J117" s="47"/>
      <c r="K117" s="47">
        <v>3444</v>
      </c>
      <c r="L117" s="47">
        <f>SUM(M117:N117)</f>
        <v>0</v>
      </c>
      <c r="M117" s="47"/>
      <c r="N117" s="47"/>
    </row>
    <row r="118" spans="1:14" s="99" customFormat="1" ht="110.25">
      <c r="A118" s="166" t="s">
        <v>963</v>
      </c>
      <c r="B118" s="57" t="s">
        <v>528</v>
      </c>
      <c r="C118" s="57" t="s">
        <v>1009</v>
      </c>
      <c r="D118" s="114" t="s">
        <v>962</v>
      </c>
      <c r="E118" s="51" t="s">
        <v>495</v>
      </c>
      <c r="F118" s="47">
        <f>SUM(G118:H118)</f>
        <v>0</v>
      </c>
      <c r="G118" s="47"/>
      <c r="H118" s="47"/>
      <c r="I118" s="47">
        <f>SUM(J118:K118)</f>
        <v>65434</v>
      </c>
      <c r="J118" s="47">
        <v>65434</v>
      </c>
      <c r="K118" s="47"/>
      <c r="L118" s="47">
        <f>SUM(M118:N118)</f>
        <v>0</v>
      </c>
      <c r="M118" s="47"/>
      <c r="N118" s="47"/>
    </row>
    <row r="119" spans="1:14" ht="47.25">
      <c r="A119" s="90" t="s">
        <v>623</v>
      </c>
      <c r="B119" s="57" t="s">
        <v>528</v>
      </c>
      <c r="C119" s="57" t="s">
        <v>1009</v>
      </c>
      <c r="D119" s="58" t="s">
        <v>150</v>
      </c>
      <c r="E119" s="51"/>
      <c r="F119" s="47">
        <f>F120</f>
        <v>6354.099999999999</v>
      </c>
      <c r="G119" s="47">
        <f aca="true" t="shared" si="50" ref="G119:N120">G120</f>
        <v>6036.4</v>
      </c>
      <c r="H119" s="47">
        <f t="shared" si="50"/>
        <v>317.7</v>
      </c>
      <c r="I119" s="47">
        <f t="shared" si="50"/>
        <v>0</v>
      </c>
      <c r="J119" s="47">
        <f t="shared" si="50"/>
        <v>0</v>
      </c>
      <c r="K119" s="47">
        <f t="shared" si="50"/>
        <v>0</v>
      </c>
      <c r="L119" s="47">
        <f t="shared" si="50"/>
        <v>0</v>
      </c>
      <c r="M119" s="47">
        <f t="shared" si="50"/>
        <v>0</v>
      </c>
      <c r="N119" s="47">
        <f t="shared" si="50"/>
        <v>0</v>
      </c>
    </row>
    <row r="120" spans="1:14" s="99" customFormat="1" ht="31.5">
      <c r="A120" s="90" t="s">
        <v>152</v>
      </c>
      <c r="B120" s="57" t="s">
        <v>528</v>
      </c>
      <c r="C120" s="57" t="s">
        <v>1009</v>
      </c>
      <c r="D120" s="58" t="s">
        <v>151</v>
      </c>
      <c r="E120" s="51"/>
      <c r="F120" s="47">
        <f>F121</f>
        <v>6354.099999999999</v>
      </c>
      <c r="G120" s="47">
        <f t="shared" si="50"/>
        <v>6036.4</v>
      </c>
      <c r="H120" s="47">
        <f t="shared" si="50"/>
        <v>317.7</v>
      </c>
      <c r="I120" s="47">
        <f t="shared" si="50"/>
        <v>0</v>
      </c>
      <c r="J120" s="47">
        <f t="shared" si="50"/>
        <v>0</v>
      </c>
      <c r="K120" s="47">
        <f t="shared" si="50"/>
        <v>0</v>
      </c>
      <c r="L120" s="47">
        <f t="shared" si="50"/>
        <v>0</v>
      </c>
      <c r="M120" s="47">
        <f t="shared" si="50"/>
        <v>0</v>
      </c>
      <c r="N120" s="47">
        <f t="shared" si="50"/>
        <v>0</v>
      </c>
    </row>
    <row r="121" spans="1:14" s="99" customFormat="1" ht="157.5">
      <c r="A121" s="161" t="s">
        <v>807</v>
      </c>
      <c r="B121" s="57" t="s">
        <v>528</v>
      </c>
      <c r="C121" s="57" t="s">
        <v>1009</v>
      </c>
      <c r="D121" s="111" t="s">
        <v>758</v>
      </c>
      <c r="E121" s="51" t="s">
        <v>495</v>
      </c>
      <c r="F121" s="47">
        <f>SUM(G121:H121)</f>
        <v>6354.099999999999</v>
      </c>
      <c r="G121" s="47">
        <v>6036.4</v>
      </c>
      <c r="H121" s="47">
        <v>317.7</v>
      </c>
      <c r="I121" s="47">
        <f>SUM(J121:K121)</f>
        <v>0</v>
      </c>
      <c r="J121" s="47"/>
      <c r="K121" s="47"/>
      <c r="L121" s="47">
        <f>SUM(M121:N121)</f>
        <v>0</v>
      </c>
      <c r="M121" s="47"/>
      <c r="N121" s="47"/>
    </row>
    <row r="122" spans="1:14" ht="31.5">
      <c r="A122" s="164" t="s">
        <v>201</v>
      </c>
      <c r="B122" s="50" t="s">
        <v>528</v>
      </c>
      <c r="C122" s="89">
        <v>12</v>
      </c>
      <c r="D122" s="51"/>
      <c r="E122" s="51"/>
      <c r="F122" s="88">
        <f aca="true" t="shared" si="51" ref="F122:N122">SUM(F123,F133,F139)</f>
        <v>66178.9</v>
      </c>
      <c r="G122" s="88">
        <f t="shared" si="51"/>
        <v>8414.2</v>
      </c>
      <c r="H122" s="88">
        <f t="shared" si="51"/>
        <v>57764.7</v>
      </c>
      <c r="I122" s="88">
        <f t="shared" si="51"/>
        <v>54348.7</v>
      </c>
      <c r="J122" s="88">
        <f t="shared" si="51"/>
        <v>6710.6</v>
      </c>
      <c r="K122" s="88">
        <f t="shared" si="51"/>
        <v>47638.1</v>
      </c>
      <c r="L122" s="88">
        <f t="shared" si="51"/>
        <v>56745.4</v>
      </c>
      <c r="M122" s="88">
        <f t="shared" si="51"/>
        <v>7821.3</v>
      </c>
      <c r="N122" s="88">
        <f t="shared" si="51"/>
        <v>48924.1</v>
      </c>
    </row>
    <row r="123" spans="1:14" ht="126">
      <c r="A123" s="166" t="s">
        <v>13</v>
      </c>
      <c r="B123" s="57" t="s">
        <v>528</v>
      </c>
      <c r="C123" s="51" t="s">
        <v>202</v>
      </c>
      <c r="D123" s="93" t="s">
        <v>732</v>
      </c>
      <c r="E123" s="51"/>
      <c r="F123" s="47">
        <f>SUM(F124,)</f>
        <v>6023.2</v>
      </c>
      <c r="G123" s="47">
        <f aca="true" t="shared" si="52" ref="G123:N123">SUM(G124,)</f>
        <v>5414.2</v>
      </c>
      <c r="H123" s="47">
        <f t="shared" si="52"/>
        <v>609</v>
      </c>
      <c r="I123" s="47">
        <f t="shared" si="52"/>
        <v>6944.6</v>
      </c>
      <c r="J123" s="47">
        <f t="shared" si="52"/>
        <v>6710.6</v>
      </c>
      <c r="K123" s="47">
        <f t="shared" si="52"/>
        <v>234</v>
      </c>
      <c r="L123" s="47">
        <f t="shared" si="52"/>
        <v>8059.8</v>
      </c>
      <c r="M123" s="47">
        <f t="shared" si="52"/>
        <v>7821.3</v>
      </c>
      <c r="N123" s="47">
        <f t="shared" si="52"/>
        <v>238.5</v>
      </c>
    </row>
    <row r="124" spans="1:14" ht="157.5">
      <c r="A124" s="166" t="s">
        <v>467</v>
      </c>
      <c r="B124" s="57" t="s">
        <v>528</v>
      </c>
      <c r="C124" s="51" t="s">
        <v>202</v>
      </c>
      <c r="D124" s="93" t="s">
        <v>468</v>
      </c>
      <c r="E124" s="51"/>
      <c r="F124" s="47">
        <f>SUM(F125,F127,F129,F131)</f>
        <v>6023.2</v>
      </c>
      <c r="G124" s="47">
        <f aca="true" t="shared" si="53" ref="G124:N124">SUM(G125,G127,G129,G131)</f>
        <v>5414.2</v>
      </c>
      <c r="H124" s="47">
        <f t="shared" si="53"/>
        <v>609</v>
      </c>
      <c r="I124" s="47">
        <f t="shared" si="53"/>
        <v>6944.6</v>
      </c>
      <c r="J124" s="47">
        <f t="shared" si="53"/>
        <v>6710.6</v>
      </c>
      <c r="K124" s="47">
        <f t="shared" si="53"/>
        <v>234</v>
      </c>
      <c r="L124" s="47">
        <f t="shared" si="53"/>
        <v>8059.8</v>
      </c>
      <c r="M124" s="47">
        <f t="shared" si="53"/>
        <v>7821.3</v>
      </c>
      <c r="N124" s="47">
        <f t="shared" si="53"/>
        <v>238.5</v>
      </c>
    </row>
    <row r="125" spans="1:14" ht="110.25">
      <c r="A125" s="166" t="s">
        <v>469</v>
      </c>
      <c r="B125" s="57" t="s">
        <v>528</v>
      </c>
      <c r="C125" s="51" t="s">
        <v>202</v>
      </c>
      <c r="D125" s="93" t="s">
        <v>470</v>
      </c>
      <c r="E125" s="51"/>
      <c r="F125" s="47">
        <f>F126</f>
        <v>172</v>
      </c>
      <c r="G125" s="47">
        <f aca="true" t="shared" si="54" ref="G125:N125">G126</f>
        <v>0</v>
      </c>
      <c r="H125" s="47">
        <f t="shared" si="54"/>
        <v>172</v>
      </c>
      <c r="I125" s="47">
        <f t="shared" si="54"/>
        <v>0</v>
      </c>
      <c r="J125" s="47">
        <f t="shared" si="54"/>
        <v>0</v>
      </c>
      <c r="K125" s="47">
        <f t="shared" si="54"/>
        <v>0</v>
      </c>
      <c r="L125" s="47">
        <f t="shared" si="54"/>
        <v>0</v>
      </c>
      <c r="M125" s="47">
        <f t="shared" si="54"/>
        <v>0</v>
      </c>
      <c r="N125" s="47">
        <f t="shared" si="54"/>
        <v>0</v>
      </c>
    </row>
    <row r="126" spans="1:14" ht="141.75">
      <c r="A126" s="166" t="s">
        <v>544</v>
      </c>
      <c r="B126" s="57" t="s">
        <v>528</v>
      </c>
      <c r="C126" s="51" t="s">
        <v>202</v>
      </c>
      <c r="D126" s="95" t="s">
        <v>545</v>
      </c>
      <c r="E126" s="51" t="s">
        <v>495</v>
      </c>
      <c r="F126" s="47">
        <f>SUM(G126:H126)</f>
        <v>172</v>
      </c>
      <c r="G126" s="97"/>
      <c r="H126" s="97">
        <v>172</v>
      </c>
      <c r="I126" s="47">
        <f>SUM(J126:K126)</f>
        <v>0</v>
      </c>
      <c r="J126" s="97"/>
      <c r="K126" s="97">
        <v>0</v>
      </c>
      <c r="L126" s="47">
        <f>SUM(M126:N126)</f>
        <v>0</v>
      </c>
      <c r="M126" s="97"/>
      <c r="N126" s="97">
        <v>0</v>
      </c>
    </row>
    <row r="127" spans="1:14" ht="47.25">
      <c r="A127" s="166" t="s">
        <v>428</v>
      </c>
      <c r="B127" s="57" t="s">
        <v>528</v>
      </c>
      <c r="C127" s="51" t="s">
        <v>202</v>
      </c>
      <c r="D127" s="93" t="s">
        <v>426</v>
      </c>
      <c r="E127" s="51"/>
      <c r="F127" s="47">
        <f>SUM(F128:F128)</f>
        <v>2564.2</v>
      </c>
      <c r="G127" s="47">
        <f aca="true" t="shared" si="55" ref="G127:N127">SUM(G128:G128)</f>
        <v>2414.2</v>
      </c>
      <c r="H127" s="47">
        <f t="shared" si="55"/>
        <v>150</v>
      </c>
      <c r="I127" s="47">
        <f t="shared" si="55"/>
        <v>3944.6</v>
      </c>
      <c r="J127" s="47">
        <f t="shared" si="55"/>
        <v>3710.6</v>
      </c>
      <c r="K127" s="47">
        <f t="shared" si="55"/>
        <v>234</v>
      </c>
      <c r="L127" s="47">
        <f t="shared" si="55"/>
        <v>5059.8</v>
      </c>
      <c r="M127" s="47">
        <f t="shared" si="55"/>
        <v>4821.3</v>
      </c>
      <c r="N127" s="47">
        <f t="shared" si="55"/>
        <v>238.5</v>
      </c>
    </row>
    <row r="128" spans="1:14" ht="78.75">
      <c r="A128" s="174" t="s">
        <v>458</v>
      </c>
      <c r="B128" s="51" t="s">
        <v>528</v>
      </c>
      <c r="C128" s="51" t="s">
        <v>202</v>
      </c>
      <c r="D128" s="51" t="s">
        <v>427</v>
      </c>
      <c r="E128" s="51" t="s">
        <v>495</v>
      </c>
      <c r="F128" s="47">
        <f>G128+H128</f>
        <v>2564.2</v>
      </c>
      <c r="G128" s="47">
        <v>2414.2</v>
      </c>
      <c r="H128" s="47">
        <v>150</v>
      </c>
      <c r="I128" s="47">
        <f>J128+K128</f>
        <v>3944.6</v>
      </c>
      <c r="J128" s="47">
        <v>3710.6</v>
      </c>
      <c r="K128" s="47">
        <v>234</v>
      </c>
      <c r="L128" s="47">
        <f>M128+N128</f>
        <v>5059.8</v>
      </c>
      <c r="M128" s="47">
        <v>4821.3</v>
      </c>
      <c r="N128" s="47">
        <v>238.5</v>
      </c>
    </row>
    <row r="129" spans="1:14" ht="63">
      <c r="A129" s="166" t="s">
        <v>546</v>
      </c>
      <c r="B129" s="57" t="s">
        <v>528</v>
      </c>
      <c r="C129" s="51" t="s">
        <v>202</v>
      </c>
      <c r="D129" s="93" t="s">
        <v>547</v>
      </c>
      <c r="E129" s="51"/>
      <c r="F129" s="47">
        <f>F130</f>
        <v>129.1</v>
      </c>
      <c r="G129" s="47">
        <f aca="true" t="shared" si="56" ref="G129:N129">G130</f>
        <v>0</v>
      </c>
      <c r="H129" s="47">
        <f t="shared" si="56"/>
        <v>129.1</v>
      </c>
      <c r="I129" s="47">
        <f t="shared" si="56"/>
        <v>0</v>
      </c>
      <c r="J129" s="47">
        <f t="shared" si="56"/>
        <v>0</v>
      </c>
      <c r="K129" s="47">
        <f t="shared" si="56"/>
        <v>0</v>
      </c>
      <c r="L129" s="47">
        <f t="shared" si="56"/>
        <v>0</v>
      </c>
      <c r="M129" s="47">
        <f t="shared" si="56"/>
        <v>0</v>
      </c>
      <c r="N129" s="47">
        <f t="shared" si="56"/>
        <v>0</v>
      </c>
    </row>
    <row r="130" spans="1:14" ht="94.5">
      <c r="A130" s="166" t="s">
        <v>548</v>
      </c>
      <c r="B130" s="57" t="s">
        <v>528</v>
      </c>
      <c r="C130" s="51" t="s">
        <v>202</v>
      </c>
      <c r="D130" s="95" t="s">
        <v>549</v>
      </c>
      <c r="E130" s="51" t="s">
        <v>495</v>
      </c>
      <c r="F130" s="47">
        <f>SUM(G130:H130)</f>
        <v>129.1</v>
      </c>
      <c r="G130" s="97"/>
      <c r="H130" s="97">
        <v>129.1</v>
      </c>
      <c r="I130" s="47">
        <f>SUM(J130:K130)</f>
        <v>0</v>
      </c>
      <c r="J130" s="97"/>
      <c r="K130" s="97"/>
      <c r="L130" s="47">
        <f>SUM(M130:N130)</f>
        <v>0</v>
      </c>
      <c r="M130" s="97"/>
      <c r="N130" s="97"/>
    </row>
    <row r="131" spans="1:14" ht="147" customHeight="1">
      <c r="A131" s="165" t="s">
        <v>431</v>
      </c>
      <c r="B131" s="57" t="s">
        <v>528</v>
      </c>
      <c r="C131" s="51" t="s">
        <v>202</v>
      </c>
      <c r="D131" s="93" t="s">
        <v>429</v>
      </c>
      <c r="E131" s="51"/>
      <c r="F131" s="47">
        <f>F132</f>
        <v>3157.9</v>
      </c>
      <c r="G131" s="47">
        <f aca="true" t="shared" si="57" ref="G131:N131">G132</f>
        <v>3000</v>
      </c>
      <c r="H131" s="47">
        <f t="shared" si="57"/>
        <v>157.9</v>
      </c>
      <c r="I131" s="47">
        <f t="shared" si="57"/>
        <v>3000</v>
      </c>
      <c r="J131" s="47">
        <f t="shared" si="57"/>
        <v>3000</v>
      </c>
      <c r="K131" s="47">
        <f t="shared" si="57"/>
        <v>0</v>
      </c>
      <c r="L131" s="47">
        <f t="shared" si="57"/>
        <v>3000</v>
      </c>
      <c r="M131" s="47">
        <f t="shared" si="57"/>
        <v>3000</v>
      </c>
      <c r="N131" s="47">
        <f t="shared" si="57"/>
        <v>0</v>
      </c>
    </row>
    <row r="132" spans="1:14" ht="177.75" customHeight="1">
      <c r="A132" s="165" t="s">
        <v>430</v>
      </c>
      <c r="B132" s="57" t="s">
        <v>528</v>
      </c>
      <c r="C132" s="51" t="s">
        <v>202</v>
      </c>
      <c r="D132" s="51" t="s">
        <v>818</v>
      </c>
      <c r="E132" s="51" t="s">
        <v>495</v>
      </c>
      <c r="F132" s="47">
        <f>SUM(G132:H132)</f>
        <v>3157.9</v>
      </c>
      <c r="G132" s="47">
        <v>3000</v>
      </c>
      <c r="H132" s="47">
        <v>157.9</v>
      </c>
      <c r="I132" s="47">
        <f>SUM(J132:K132)</f>
        <v>3000</v>
      </c>
      <c r="J132" s="47">
        <v>3000</v>
      </c>
      <c r="K132" s="47"/>
      <c r="L132" s="47">
        <f>SUM(M132:N132)</f>
        <v>3000</v>
      </c>
      <c r="M132" s="47">
        <v>3000</v>
      </c>
      <c r="N132" s="47"/>
    </row>
    <row r="133" spans="1:14" ht="78.75">
      <c r="A133" s="161" t="s">
        <v>845</v>
      </c>
      <c r="B133" s="57" t="s">
        <v>528</v>
      </c>
      <c r="C133" s="51" t="s">
        <v>202</v>
      </c>
      <c r="D133" s="93" t="s">
        <v>260</v>
      </c>
      <c r="E133" s="142"/>
      <c r="F133" s="47">
        <f>F134</f>
        <v>5810</v>
      </c>
      <c r="G133" s="47">
        <f aca="true" t="shared" si="58" ref="G133:N133">G134</f>
        <v>0</v>
      </c>
      <c r="H133" s="47">
        <f t="shared" si="58"/>
        <v>5810</v>
      </c>
      <c r="I133" s="47">
        <f t="shared" si="58"/>
        <v>5852.1</v>
      </c>
      <c r="J133" s="47">
        <f t="shared" si="58"/>
        <v>0</v>
      </c>
      <c r="K133" s="47">
        <f t="shared" si="58"/>
        <v>5852.1</v>
      </c>
      <c r="L133" s="47">
        <f t="shared" si="58"/>
        <v>5515.6</v>
      </c>
      <c r="M133" s="47">
        <f t="shared" si="58"/>
        <v>0</v>
      </c>
      <c r="N133" s="47">
        <f t="shared" si="58"/>
        <v>5515.6</v>
      </c>
    </row>
    <row r="134" spans="1:14" ht="110.25">
      <c r="A134" s="161" t="s">
        <v>606</v>
      </c>
      <c r="B134" s="57" t="s">
        <v>528</v>
      </c>
      <c r="C134" s="51" t="s">
        <v>202</v>
      </c>
      <c r="D134" s="93" t="s">
        <v>330</v>
      </c>
      <c r="E134" s="142"/>
      <c r="F134" s="47">
        <f>SUM(F135,F137)</f>
        <v>5810</v>
      </c>
      <c r="G134" s="47">
        <f aca="true" t="shared" si="59" ref="G134:N134">SUM(G135,G137)</f>
        <v>0</v>
      </c>
      <c r="H134" s="47">
        <f t="shared" si="59"/>
        <v>5810</v>
      </c>
      <c r="I134" s="47">
        <f t="shared" si="59"/>
        <v>5852.1</v>
      </c>
      <c r="J134" s="47">
        <f t="shared" si="59"/>
        <v>0</v>
      </c>
      <c r="K134" s="47">
        <f t="shared" si="59"/>
        <v>5852.1</v>
      </c>
      <c r="L134" s="47">
        <f t="shared" si="59"/>
        <v>5515.6</v>
      </c>
      <c r="M134" s="47">
        <f t="shared" si="59"/>
        <v>0</v>
      </c>
      <c r="N134" s="47">
        <f t="shared" si="59"/>
        <v>5515.6</v>
      </c>
    </row>
    <row r="135" spans="1:14" ht="141.75">
      <c r="A135" s="166" t="s">
        <v>552</v>
      </c>
      <c r="B135" s="57" t="s">
        <v>528</v>
      </c>
      <c r="C135" s="51" t="s">
        <v>202</v>
      </c>
      <c r="D135" s="93" t="s">
        <v>553</v>
      </c>
      <c r="E135" s="51"/>
      <c r="F135" s="47">
        <f>F136</f>
        <v>294.4</v>
      </c>
      <c r="G135" s="47">
        <f aca="true" t="shared" si="60" ref="G135:N135">G136</f>
        <v>0</v>
      </c>
      <c r="H135" s="47">
        <f t="shared" si="60"/>
        <v>294.4</v>
      </c>
      <c r="I135" s="47">
        <f t="shared" si="60"/>
        <v>0</v>
      </c>
      <c r="J135" s="47">
        <f t="shared" si="60"/>
        <v>0</v>
      </c>
      <c r="K135" s="47">
        <f t="shared" si="60"/>
        <v>0</v>
      </c>
      <c r="L135" s="47">
        <f t="shared" si="60"/>
        <v>0</v>
      </c>
      <c r="M135" s="47">
        <f t="shared" si="60"/>
        <v>0</v>
      </c>
      <c r="N135" s="47">
        <f t="shared" si="60"/>
        <v>0</v>
      </c>
    </row>
    <row r="136" spans="1:14" ht="110.25">
      <c r="A136" s="166" t="s">
        <v>554</v>
      </c>
      <c r="B136" s="57" t="s">
        <v>528</v>
      </c>
      <c r="C136" s="51" t="s">
        <v>202</v>
      </c>
      <c r="D136" s="51" t="s">
        <v>555</v>
      </c>
      <c r="E136" s="51" t="s">
        <v>495</v>
      </c>
      <c r="F136" s="47">
        <f>SUM(G136:H136)</f>
        <v>294.4</v>
      </c>
      <c r="G136" s="47"/>
      <c r="H136" s="47">
        <v>294.4</v>
      </c>
      <c r="I136" s="47">
        <f>SUM(J136:K136)</f>
        <v>0</v>
      </c>
      <c r="J136" s="47"/>
      <c r="K136" s="47"/>
      <c r="L136" s="47">
        <f>SUM(M136:N136)</f>
        <v>0</v>
      </c>
      <c r="M136" s="47"/>
      <c r="N136" s="47"/>
    </row>
    <row r="137" spans="1:14" ht="78.75">
      <c r="A137" s="161" t="s">
        <v>264</v>
      </c>
      <c r="B137" s="56" t="s">
        <v>528</v>
      </c>
      <c r="C137" s="56" t="s">
        <v>202</v>
      </c>
      <c r="D137" s="93" t="s">
        <v>262</v>
      </c>
      <c r="E137" s="142"/>
      <c r="F137" s="47">
        <f>F138</f>
        <v>5515.6</v>
      </c>
      <c r="G137" s="47">
        <f aca="true" t="shared" si="61" ref="G137:N137">G138</f>
        <v>0</v>
      </c>
      <c r="H137" s="47">
        <f t="shared" si="61"/>
        <v>5515.6</v>
      </c>
      <c r="I137" s="47">
        <f t="shared" si="61"/>
        <v>5852.1</v>
      </c>
      <c r="J137" s="47">
        <f t="shared" si="61"/>
        <v>0</v>
      </c>
      <c r="K137" s="47">
        <f t="shared" si="61"/>
        <v>5852.1</v>
      </c>
      <c r="L137" s="47">
        <f t="shared" si="61"/>
        <v>5515.6</v>
      </c>
      <c r="M137" s="47">
        <f t="shared" si="61"/>
        <v>0</v>
      </c>
      <c r="N137" s="47">
        <f t="shared" si="61"/>
        <v>5515.6</v>
      </c>
    </row>
    <row r="138" spans="1:14" ht="110.25">
      <c r="A138" s="161" t="s">
        <v>265</v>
      </c>
      <c r="B138" s="56" t="s">
        <v>528</v>
      </c>
      <c r="C138" s="56" t="s">
        <v>202</v>
      </c>
      <c r="D138" s="95" t="s">
        <v>263</v>
      </c>
      <c r="E138" s="142">
        <v>200</v>
      </c>
      <c r="F138" s="47">
        <f>SUM(G138:H138)</f>
        <v>5515.6</v>
      </c>
      <c r="G138" s="47"/>
      <c r="H138" s="47">
        <v>5515.6</v>
      </c>
      <c r="I138" s="47">
        <f>SUM(J138:K138)</f>
        <v>5852.1</v>
      </c>
      <c r="J138" s="47"/>
      <c r="K138" s="47">
        <v>5852.1</v>
      </c>
      <c r="L138" s="47">
        <f>SUM(M138:N138)</f>
        <v>5515.6</v>
      </c>
      <c r="M138" s="47"/>
      <c r="N138" s="47">
        <v>5515.6</v>
      </c>
    </row>
    <row r="139" spans="1:14" ht="47.25">
      <c r="A139" s="90" t="s">
        <v>623</v>
      </c>
      <c r="B139" s="57" t="s">
        <v>528</v>
      </c>
      <c r="C139" s="51" t="s">
        <v>202</v>
      </c>
      <c r="D139" s="58" t="s">
        <v>150</v>
      </c>
      <c r="E139" s="51"/>
      <c r="F139" s="47">
        <f aca="true" t="shared" si="62" ref="F139:N139">F140</f>
        <v>54345.7</v>
      </c>
      <c r="G139" s="47">
        <f t="shared" si="62"/>
        <v>3000</v>
      </c>
      <c r="H139" s="47">
        <f t="shared" si="62"/>
        <v>51345.7</v>
      </c>
      <c r="I139" s="47">
        <f t="shared" si="62"/>
        <v>41552</v>
      </c>
      <c r="J139" s="47">
        <f t="shared" si="62"/>
        <v>0</v>
      </c>
      <c r="K139" s="47">
        <f t="shared" si="62"/>
        <v>41552</v>
      </c>
      <c r="L139" s="47">
        <f t="shared" si="62"/>
        <v>43170</v>
      </c>
      <c r="M139" s="47">
        <f t="shared" si="62"/>
        <v>0</v>
      </c>
      <c r="N139" s="47">
        <f t="shared" si="62"/>
        <v>43170</v>
      </c>
    </row>
    <row r="140" spans="1:14" ht="31.5">
      <c r="A140" s="90" t="s">
        <v>152</v>
      </c>
      <c r="B140" s="57" t="s">
        <v>528</v>
      </c>
      <c r="C140" s="51" t="s">
        <v>202</v>
      </c>
      <c r="D140" s="58" t="s">
        <v>151</v>
      </c>
      <c r="E140" s="51"/>
      <c r="F140" s="47">
        <f>SUM(F141:F147)</f>
        <v>54345.7</v>
      </c>
      <c r="G140" s="47">
        <f aca="true" t="shared" si="63" ref="G140:N140">SUM(G141:G147)</f>
        <v>3000</v>
      </c>
      <c r="H140" s="47">
        <f t="shared" si="63"/>
        <v>51345.7</v>
      </c>
      <c r="I140" s="47">
        <f t="shared" si="63"/>
        <v>41552</v>
      </c>
      <c r="J140" s="47">
        <f t="shared" si="63"/>
        <v>0</v>
      </c>
      <c r="K140" s="47">
        <f t="shared" si="63"/>
        <v>41552</v>
      </c>
      <c r="L140" s="47">
        <f t="shared" si="63"/>
        <v>43170</v>
      </c>
      <c r="M140" s="47">
        <f t="shared" si="63"/>
        <v>0</v>
      </c>
      <c r="N140" s="47">
        <f t="shared" si="63"/>
        <v>43170</v>
      </c>
    </row>
    <row r="141" spans="1:14" ht="220.5">
      <c r="A141" s="165" t="s">
        <v>466</v>
      </c>
      <c r="B141" s="57" t="s">
        <v>528</v>
      </c>
      <c r="C141" s="51" t="s">
        <v>202</v>
      </c>
      <c r="D141" s="51" t="s">
        <v>365</v>
      </c>
      <c r="E141" s="51" t="s">
        <v>493</v>
      </c>
      <c r="F141" s="47">
        <f aca="true" t="shared" si="64" ref="F141:F146">SUM(G141:H141)</f>
        <v>43999</v>
      </c>
      <c r="G141" s="47"/>
      <c r="H141" s="97">
        <v>43999</v>
      </c>
      <c r="I141" s="47">
        <f aca="true" t="shared" si="65" ref="I141:I146">SUM(J141:K141)</f>
        <v>40362</v>
      </c>
      <c r="J141" s="47"/>
      <c r="K141" s="47">
        <v>40362</v>
      </c>
      <c r="L141" s="47">
        <f aca="true" t="shared" si="66" ref="L141:L146">SUM(M141:N141)</f>
        <v>41975</v>
      </c>
      <c r="M141" s="47"/>
      <c r="N141" s="47">
        <v>41975</v>
      </c>
    </row>
    <row r="142" spans="1:14" ht="126">
      <c r="A142" s="165" t="s">
        <v>700</v>
      </c>
      <c r="B142" s="57" t="s">
        <v>528</v>
      </c>
      <c r="C142" s="51" t="s">
        <v>202</v>
      </c>
      <c r="D142" s="51" t="s">
        <v>365</v>
      </c>
      <c r="E142" s="51" t="s">
        <v>495</v>
      </c>
      <c r="F142" s="47">
        <f t="shared" si="64"/>
        <v>6360.7</v>
      </c>
      <c r="G142" s="47"/>
      <c r="H142" s="97">
        <v>6360.7</v>
      </c>
      <c r="I142" s="47">
        <f t="shared" si="65"/>
        <v>1184</v>
      </c>
      <c r="J142" s="47"/>
      <c r="K142" s="47">
        <v>1184</v>
      </c>
      <c r="L142" s="47">
        <f t="shared" si="66"/>
        <v>1189</v>
      </c>
      <c r="M142" s="47"/>
      <c r="N142" s="47">
        <v>1189</v>
      </c>
    </row>
    <row r="143" spans="1:14" ht="110.25">
      <c r="A143" s="165" t="s">
        <v>701</v>
      </c>
      <c r="B143" s="57" t="s">
        <v>528</v>
      </c>
      <c r="C143" s="51" t="s">
        <v>202</v>
      </c>
      <c r="D143" s="51" t="s">
        <v>365</v>
      </c>
      <c r="E143" s="51" t="s">
        <v>776</v>
      </c>
      <c r="F143" s="47">
        <f t="shared" si="64"/>
        <v>6</v>
      </c>
      <c r="G143" s="47"/>
      <c r="H143" s="47">
        <v>6</v>
      </c>
      <c r="I143" s="47">
        <f t="shared" si="65"/>
        <v>6</v>
      </c>
      <c r="J143" s="47"/>
      <c r="K143" s="47">
        <v>6</v>
      </c>
      <c r="L143" s="47">
        <f t="shared" si="66"/>
        <v>6</v>
      </c>
      <c r="M143" s="47"/>
      <c r="N143" s="47">
        <v>6</v>
      </c>
    </row>
    <row r="144" spans="1:14" ht="94.5">
      <c r="A144" s="165" t="s">
        <v>829</v>
      </c>
      <c r="B144" s="57" t="s">
        <v>528</v>
      </c>
      <c r="C144" s="51" t="s">
        <v>202</v>
      </c>
      <c r="D144" s="51" t="s">
        <v>828</v>
      </c>
      <c r="E144" s="51" t="s">
        <v>495</v>
      </c>
      <c r="F144" s="47">
        <f t="shared" si="64"/>
        <v>980</v>
      </c>
      <c r="G144" s="47"/>
      <c r="H144" s="97">
        <v>980</v>
      </c>
      <c r="I144" s="47">
        <f t="shared" si="65"/>
        <v>0</v>
      </c>
      <c r="J144" s="47"/>
      <c r="K144" s="47"/>
      <c r="L144" s="47">
        <f t="shared" si="66"/>
        <v>0</v>
      </c>
      <c r="M144" s="47"/>
      <c r="N144" s="47"/>
    </row>
    <row r="145" spans="1:14" ht="173.25">
      <c r="A145" s="175" t="s">
        <v>975</v>
      </c>
      <c r="B145" s="57" t="s">
        <v>528</v>
      </c>
      <c r="C145" s="51" t="s">
        <v>202</v>
      </c>
      <c r="D145" s="114" t="s">
        <v>878</v>
      </c>
      <c r="E145" s="51" t="s">
        <v>787</v>
      </c>
      <c r="F145" s="47">
        <f t="shared" si="64"/>
        <v>1000</v>
      </c>
      <c r="G145" s="47">
        <v>1000</v>
      </c>
      <c r="H145" s="97"/>
      <c r="I145" s="47">
        <f t="shared" si="65"/>
        <v>0</v>
      </c>
      <c r="J145" s="47"/>
      <c r="K145" s="47"/>
      <c r="L145" s="47">
        <f t="shared" si="66"/>
        <v>0</v>
      </c>
      <c r="M145" s="47"/>
      <c r="N145" s="47"/>
    </row>
    <row r="146" spans="1:14" ht="173.25">
      <c r="A146" s="174" t="s">
        <v>974</v>
      </c>
      <c r="B146" s="57" t="s">
        <v>528</v>
      </c>
      <c r="C146" s="51" t="s">
        <v>202</v>
      </c>
      <c r="D146" s="114" t="s">
        <v>878</v>
      </c>
      <c r="E146" s="51" t="s">
        <v>495</v>
      </c>
      <c r="F146" s="47">
        <f t="shared" si="64"/>
        <v>638.9</v>
      </c>
      <c r="G146" s="47">
        <v>638.9</v>
      </c>
      <c r="H146" s="97"/>
      <c r="I146" s="47">
        <f t="shared" si="65"/>
        <v>0</v>
      </c>
      <c r="J146" s="47"/>
      <c r="K146" s="47"/>
      <c r="L146" s="47">
        <f t="shared" si="66"/>
        <v>0</v>
      </c>
      <c r="M146" s="47"/>
      <c r="N146" s="47"/>
    </row>
    <row r="147" spans="1:14" ht="204.75">
      <c r="A147" s="175" t="s">
        <v>379</v>
      </c>
      <c r="B147" s="57" t="s">
        <v>528</v>
      </c>
      <c r="C147" s="51" t="s">
        <v>202</v>
      </c>
      <c r="D147" s="114" t="s">
        <v>878</v>
      </c>
      <c r="E147" s="51" t="s">
        <v>784</v>
      </c>
      <c r="F147" s="47">
        <f>SUM(G147:H147)</f>
        <v>1361.1</v>
      </c>
      <c r="G147" s="47">
        <v>1361.1</v>
      </c>
      <c r="H147" s="97"/>
      <c r="I147" s="47">
        <f>SUM(J147:K147)</f>
        <v>0</v>
      </c>
      <c r="J147" s="47"/>
      <c r="K147" s="47"/>
      <c r="L147" s="47">
        <f>SUM(M147:N147)</f>
        <v>0</v>
      </c>
      <c r="M147" s="47"/>
      <c r="N147" s="47"/>
    </row>
    <row r="148" spans="1:14" ht="31.5">
      <c r="A148" s="164" t="s">
        <v>138</v>
      </c>
      <c r="B148" s="50" t="s">
        <v>532</v>
      </c>
      <c r="C148" s="51"/>
      <c r="D148" s="51"/>
      <c r="E148" s="51"/>
      <c r="F148" s="88">
        <f aca="true" t="shared" si="67" ref="F148:N148">SUM(F149,F154)</f>
        <v>106466.6</v>
      </c>
      <c r="G148" s="88">
        <f t="shared" si="67"/>
        <v>59388.600000000006</v>
      </c>
      <c r="H148" s="88">
        <f t="shared" si="67"/>
        <v>47078.00000000001</v>
      </c>
      <c r="I148" s="88">
        <f t="shared" si="67"/>
        <v>73460.5</v>
      </c>
      <c r="J148" s="88">
        <f t="shared" si="67"/>
        <v>25967.5</v>
      </c>
      <c r="K148" s="88">
        <f t="shared" si="67"/>
        <v>47493</v>
      </c>
      <c r="L148" s="88">
        <f t="shared" si="67"/>
        <v>58003.8</v>
      </c>
      <c r="M148" s="88">
        <f t="shared" si="67"/>
        <v>6820.8</v>
      </c>
      <c r="N148" s="88">
        <f t="shared" si="67"/>
        <v>51183</v>
      </c>
    </row>
    <row r="149" spans="1:14" ht="15.75">
      <c r="A149" s="164" t="s">
        <v>366</v>
      </c>
      <c r="B149" s="50" t="s">
        <v>532</v>
      </c>
      <c r="C149" s="50" t="s">
        <v>527</v>
      </c>
      <c r="D149" s="115"/>
      <c r="E149" s="89"/>
      <c r="F149" s="88">
        <f>SUM(F150)</f>
        <v>51</v>
      </c>
      <c r="G149" s="88">
        <f aca="true" t="shared" si="68" ref="G149:N149">G150</f>
        <v>0</v>
      </c>
      <c r="H149" s="88">
        <f t="shared" si="68"/>
        <v>51</v>
      </c>
      <c r="I149" s="88">
        <f t="shared" si="68"/>
        <v>0</v>
      </c>
      <c r="J149" s="88">
        <f t="shared" si="68"/>
        <v>0</v>
      </c>
      <c r="K149" s="88">
        <f t="shared" si="68"/>
        <v>0</v>
      </c>
      <c r="L149" s="88">
        <f t="shared" si="68"/>
        <v>0</v>
      </c>
      <c r="M149" s="88">
        <f t="shared" si="68"/>
        <v>0</v>
      </c>
      <c r="N149" s="88">
        <f t="shared" si="68"/>
        <v>0</v>
      </c>
    </row>
    <row r="150" spans="1:14" ht="110.25">
      <c r="A150" s="164" t="s">
        <v>203</v>
      </c>
      <c r="B150" s="57" t="s">
        <v>532</v>
      </c>
      <c r="C150" s="57" t="s">
        <v>527</v>
      </c>
      <c r="D150" s="58" t="s">
        <v>668</v>
      </c>
      <c r="E150" s="51"/>
      <c r="F150" s="47">
        <f>SUM(,F151)</f>
        <v>51</v>
      </c>
      <c r="G150" s="47">
        <f aca="true" t="shared" si="69" ref="G150:N150">SUM(,G151)</f>
        <v>0</v>
      </c>
      <c r="H150" s="47">
        <f t="shared" si="69"/>
        <v>51</v>
      </c>
      <c r="I150" s="47">
        <f t="shared" si="69"/>
        <v>0</v>
      </c>
      <c r="J150" s="47">
        <f t="shared" si="69"/>
        <v>0</v>
      </c>
      <c r="K150" s="47">
        <f t="shared" si="69"/>
        <v>0</v>
      </c>
      <c r="L150" s="47">
        <f t="shared" si="69"/>
        <v>0</v>
      </c>
      <c r="M150" s="47">
        <f t="shared" si="69"/>
        <v>0</v>
      </c>
      <c r="N150" s="47">
        <f t="shared" si="69"/>
        <v>0</v>
      </c>
    </row>
    <row r="151" spans="1:14" ht="157.5">
      <c r="A151" s="166" t="s">
        <v>846</v>
      </c>
      <c r="B151" s="57" t="s">
        <v>532</v>
      </c>
      <c r="C151" s="57" t="s">
        <v>527</v>
      </c>
      <c r="D151" s="116" t="s">
        <v>669</v>
      </c>
      <c r="E151" s="51"/>
      <c r="F151" s="47">
        <f aca="true" t="shared" si="70" ref="F151:N152">F152</f>
        <v>51</v>
      </c>
      <c r="G151" s="47">
        <f t="shared" si="70"/>
        <v>0</v>
      </c>
      <c r="H151" s="47">
        <f t="shared" si="70"/>
        <v>51</v>
      </c>
      <c r="I151" s="47">
        <f t="shared" si="70"/>
        <v>0</v>
      </c>
      <c r="J151" s="47">
        <f t="shared" si="70"/>
        <v>0</v>
      </c>
      <c r="K151" s="47">
        <f t="shared" si="70"/>
        <v>0</v>
      </c>
      <c r="L151" s="47">
        <f t="shared" si="70"/>
        <v>0</v>
      </c>
      <c r="M151" s="47">
        <f t="shared" si="70"/>
        <v>0</v>
      </c>
      <c r="N151" s="47">
        <f t="shared" si="70"/>
        <v>0</v>
      </c>
    </row>
    <row r="152" spans="1:14" ht="63">
      <c r="A152" s="166" t="s">
        <v>367</v>
      </c>
      <c r="B152" s="57" t="s">
        <v>532</v>
      </c>
      <c r="C152" s="57" t="s">
        <v>527</v>
      </c>
      <c r="D152" s="116" t="s">
        <v>670</v>
      </c>
      <c r="E152" s="51"/>
      <c r="F152" s="47">
        <f t="shared" si="70"/>
        <v>51</v>
      </c>
      <c r="G152" s="47">
        <f t="shared" si="70"/>
        <v>0</v>
      </c>
      <c r="H152" s="47">
        <f t="shared" si="70"/>
        <v>51</v>
      </c>
      <c r="I152" s="47">
        <f t="shared" si="70"/>
        <v>0</v>
      </c>
      <c r="J152" s="47">
        <f t="shared" si="70"/>
        <v>0</v>
      </c>
      <c r="K152" s="47">
        <f t="shared" si="70"/>
        <v>0</v>
      </c>
      <c r="L152" s="47">
        <f t="shared" si="70"/>
        <v>0</v>
      </c>
      <c r="M152" s="47">
        <f t="shared" si="70"/>
        <v>0</v>
      </c>
      <c r="N152" s="47">
        <f t="shared" si="70"/>
        <v>0</v>
      </c>
    </row>
    <row r="153" spans="1:14" ht="78.75">
      <c r="A153" s="166" t="s">
        <v>667</v>
      </c>
      <c r="B153" s="57" t="s">
        <v>532</v>
      </c>
      <c r="C153" s="57" t="s">
        <v>527</v>
      </c>
      <c r="D153" s="57" t="s">
        <v>671</v>
      </c>
      <c r="E153" s="51" t="s">
        <v>495</v>
      </c>
      <c r="F153" s="47">
        <f>SUM(G153:H153)</f>
        <v>51</v>
      </c>
      <c r="G153" s="47"/>
      <c r="H153" s="47">
        <v>51</v>
      </c>
      <c r="I153" s="47">
        <f>SUM(J153:K153)</f>
        <v>0</v>
      </c>
      <c r="J153" s="47"/>
      <c r="K153" s="47"/>
      <c r="L153" s="47">
        <f>SUM(M153:N153)</f>
        <v>0</v>
      </c>
      <c r="M153" s="47"/>
      <c r="N153" s="47"/>
    </row>
    <row r="154" spans="1:14" ht="15.75">
      <c r="A154" s="164" t="s">
        <v>782</v>
      </c>
      <c r="B154" s="50" t="s">
        <v>532</v>
      </c>
      <c r="C154" s="50" t="s">
        <v>1008</v>
      </c>
      <c r="D154" s="51"/>
      <c r="E154" s="51"/>
      <c r="F154" s="88">
        <f>SUM(F155,F159,F175,F179,F188,F192)</f>
        <v>106415.6</v>
      </c>
      <c r="G154" s="88">
        <f aca="true" t="shared" si="71" ref="G154:N154">SUM(G155,G159,G175,G179,G188,G192)</f>
        <v>59388.600000000006</v>
      </c>
      <c r="H154" s="88">
        <f t="shared" si="71"/>
        <v>47027.00000000001</v>
      </c>
      <c r="I154" s="88">
        <f t="shared" si="71"/>
        <v>73460.5</v>
      </c>
      <c r="J154" s="88">
        <f t="shared" si="71"/>
        <v>25967.5</v>
      </c>
      <c r="K154" s="88">
        <f t="shared" si="71"/>
        <v>47493</v>
      </c>
      <c r="L154" s="88">
        <f t="shared" si="71"/>
        <v>58003.8</v>
      </c>
      <c r="M154" s="88">
        <f t="shared" si="71"/>
        <v>6820.8</v>
      </c>
      <c r="N154" s="88">
        <f t="shared" si="71"/>
        <v>51183</v>
      </c>
    </row>
    <row r="155" spans="1:14" ht="78.75">
      <c r="A155" s="161" t="s">
        <v>211</v>
      </c>
      <c r="B155" s="57" t="s">
        <v>532</v>
      </c>
      <c r="C155" s="57" t="s">
        <v>1008</v>
      </c>
      <c r="D155" s="58" t="s">
        <v>19</v>
      </c>
      <c r="E155" s="51"/>
      <c r="F155" s="47">
        <f>F156</f>
        <v>0</v>
      </c>
      <c r="G155" s="47">
        <f aca="true" t="shared" si="72" ref="G155:N157">G156</f>
        <v>0</v>
      </c>
      <c r="H155" s="47">
        <f t="shared" si="72"/>
        <v>0</v>
      </c>
      <c r="I155" s="47">
        <f t="shared" si="72"/>
        <v>0</v>
      </c>
      <c r="J155" s="47">
        <f t="shared" si="72"/>
        <v>0</v>
      </c>
      <c r="K155" s="47">
        <f t="shared" si="72"/>
        <v>0</v>
      </c>
      <c r="L155" s="47">
        <f t="shared" si="72"/>
        <v>586.5</v>
      </c>
      <c r="M155" s="47">
        <f t="shared" si="72"/>
        <v>586.5</v>
      </c>
      <c r="N155" s="47">
        <f t="shared" si="72"/>
        <v>0</v>
      </c>
    </row>
    <row r="156" spans="1:14" ht="173.25">
      <c r="A156" s="161" t="s">
        <v>418</v>
      </c>
      <c r="B156" s="57" t="s">
        <v>532</v>
      </c>
      <c r="C156" s="57" t="s">
        <v>1008</v>
      </c>
      <c r="D156" s="58" t="s">
        <v>18</v>
      </c>
      <c r="E156" s="51"/>
      <c r="F156" s="47">
        <f>F157</f>
        <v>0</v>
      </c>
      <c r="G156" s="47">
        <f t="shared" si="72"/>
        <v>0</v>
      </c>
      <c r="H156" s="47">
        <f t="shared" si="72"/>
        <v>0</v>
      </c>
      <c r="I156" s="47">
        <f t="shared" si="72"/>
        <v>0</v>
      </c>
      <c r="J156" s="47">
        <f t="shared" si="72"/>
        <v>0</v>
      </c>
      <c r="K156" s="47">
        <f t="shared" si="72"/>
        <v>0</v>
      </c>
      <c r="L156" s="47">
        <f t="shared" si="72"/>
        <v>586.5</v>
      </c>
      <c r="M156" s="47">
        <f t="shared" si="72"/>
        <v>586.5</v>
      </c>
      <c r="N156" s="47">
        <f t="shared" si="72"/>
        <v>0</v>
      </c>
    </row>
    <row r="157" spans="1:14" ht="63">
      <c r="A157" s="161" t="s">
        <v>329</v>
      </c>
      <c r="B157" s="57" t="s">
        <v>532</v>
      </c>
      <c r="C157" s="57" t="s">
        <v>1008</v>
      </c>
      <c r="D157" s="58" t="s">
        <v>20</v>
      </c>
      <c r="E157" s="51"/>
      <c r="F157" s="47">
        <f>F158</f>
        <v>0</v>
      </c>
      <c r="G157" s="47">
        <f t="shared" si="72"/>
        <v>0</v>
      </c>
      <c r="H157" s="47">
        <f t="shared" si="72"/>
        <v>0</v>
      </c>
      <c r="I157" s="47">
        <f t="shared" si="72"/>
        <v>0</v>
      </c>
      <c r="J157" s="47">
        <f t="shared" si="72"/>
        <v>0</v>
      </c>
      <c r="K157" s="47">
        <f t="shared" si="72"/>
        <v>0</v>
      </c>
      <c r="L157" s="47">
        <f t="shared" si="72"/>
        <v>586.5</v>
      </c>
      <c r="M157" s="47">
        <f t="shared" si="72"/>
        <v>586.5</v>
      </c>
      <c r="N157" s="47">
        <f t="shared" si="72"/>
        <v>0</v>
      </c>
    </row>
    <row r="158" spans="1:14" ht="94.5">
      <c r="A158" s="166" t="s">
        <v>446</v>
      </c>
      <c r="B158" s="57" t="s">
        <v>532</v>
      </c>
      <c r="C158" s="57" t="s">
        <v>1008</v>
      </c>
      <c r="D158" s="51" t="s">
        <v>445</v>
      </c>
      <c r="E158" s="51" t="s">
        <v>495</v>
      </c>
      <c r="F158" s="47">
        <f>SUM(G158:H158)</f>
        <v>0</v>
      </c>
      <c r="G158" s="47"/>
      <c r="H158" s="47"/>
      <c r="I158" s="47">
        <f>SUM(J158:K158)</f>
        <v>0</v>
      </c>
      <c r="J158" s="47"/>
      <c r="K158" s="47"/>
      <c r="L158" s="47">
        <f>SUM(M158:N158)</f>
        <v>586.5</v>
      </c>
      <c r="M158" s="47">
        <v>586.5</v>
      </c>
      <c r="N158" s="47"/>
    </row>
    <row r="159" spans="1:14" ht="110.25">
      <c r="A159" s="161" t="s">
        <v>203</v>
      </c>
      <c r="B159" s="57" t="s">
        <v>532</v>
      </c>
      <c r="C159" s="57" t="s">
        <v>1008</v>
      </c>
      <c r="D159" s="124" t="s">
        <v>647</v>
      </c>
      <c r="E159" s="51"/>
      <c r="F159" s="47">
        <f aca="true" t="shared" si="73" ref="F159:N159">F160</f>
        <v>71566.3</v>
      </c>
      <c r="G159" s="47">
        <f t="shared" si="73"/>
        <v>25886.3</v>
      </c>
      <c r="H159" s="47">
        <f t="shared" si="73"/>
        <v>45680.00000000001</v>
      </c>
      <c r="I159" s="47">
        <f t="shared" si="73"/>
        <v>53488.3</v>
      </c>
      <c r="J159" s="47">
        <f t="shared" si="73"/>
        <v>5995.3</v>
      </c>
      <c r="K159" s="47">
        <f t="shared" si="73"/>
        <v>47493</v>
      </c>
      <c r="L159" s="47">
        <f t="shared" si="73"/>
        <v>57417.3</v>
      </c>
      <c r="M159" s="47">
        <f t="shared" si="73"/>
        <v>6234.3</v>
      </c>
      <c r="N159" s="47">
        <f t="shared" si="73"/>
        <v>51183</v>
      </c>
    </row>
    <row r="160" spans="1:14" ht="189">
      <c r="A160" s="160" t="s">
        <v>204</v>
      </c>
      <c r="B160" s="57" t="s">
        <v>532</v>
      </c>
      <c r="C160" s="57" t="s">
        <v>1008</v>
      </c>
      <c r="D160" s="117" t="s">
        <v>654</v>
      </c>
      <c r="E160" s="51"/>
      <c r="F160" s="47">
        <f>SUM(F161,F165,F168,F170)</f>
        <v>71566.3</v>
      </c>
      <c r="G160" s="47">
        <f aca="true" t="shared" si="74" ref="G160:N160">SUM(G161,G165,G168,G170)</f>
        <v>25886.3</v>
      </c>
      <c r="H160" s="47">
        <f t="shared" si="74"/>
        <v>45680.00000000001</v>
      </c>
      <c r="I160" s="47">
        <f t="shared" si="74"/>
        <v>53488.3</v>
      </c>
      <c r="J160" s="47">
        <f t="shared" si="74"/>
        <v>5995.3</v>
      </c>
      <c r="K160" s="47">
        <f t="shared" si="74"/>
        <v>47493</v>
      </c>
      <c r="L160" s="47">
        <f t="shared" si="74"/>
        <v>57417.3</v>
      </c>
      <c r="M160" s="47">
        <f t="shared" si="74"/>
        <v>6234.3</v>
      </c>
      <c r="N160" s="47">
        <f t="shared" si="74"/>
        <v>51183</v>
      </c>
    </row>
    <row r="161" spans="1:14" ht="63">
      <c r="A161" s="160" t="s">
        <v>388</v>
      </c>
      <c r="B161" s="57" t="s">
        <v>532</v>
      </c>
      <c r="C161" s="57" t="s">
        <v>1008</v>
      </c>
      <c r="D161" s="117" t="s">
        <v>353</v>
      </c>
      <c r="E161" s="51"/>
      <c r="F161" s="47">
        <f>SUM(F162:F164)</f>
        <v>45931.8</v>
      </c>
      <c r="G161" s="47">
        <f aca="true" t="shared" si="75" ref="G161:N161">SUM(G162:G164)</f>
        <v>6704.1</v>
      </c>
      <c r="H161" s="47">
        <f>SUM(H162:H164)</f>
        <v>39227.700000000004</v>
      </c>
      <c r="I161" s="47">
        <f t="shared" si="75"/>
        <v>41517</v>
      </c>
      <c r="J161" s="47">
        <f t="shared" si="75"/>
        <v>0</v>
      </c>
      <c r="K161" s="47">
        <f t="shared" si="75"/>
        <v>41517</v>
      </c>
      <c r="L161" s="47">
        <f t="shared" si="75"/>
        <v>44968</v>
      </c>
      <c r="M161" s="47">
        <f t="shared" si="75"/>
        <v>0</v>
      </c>
      <c r="N161" s="47">
        <f t="shared" si="75"/>
        <v>44968</v>
      </c>
    </row>
    <row r="162" spans="1:14" ht="63">
      <c r="A162" s="166" t="s">
        <v>968</v>
      </c>
      <c r="B162" s="57" t="s">
        <v>532</v>
      </c>
      <c r="C162" s="57" t="s">
        <v>1008</v>
      </c>
      <c r="D162" s="95" t="s">
        <v>354</v>
      </c>
      <c r="E162" s="51" t="s">
        <v>495</v>
      </c>
      <c r="F162" s="47">
        <f>SUM(G162:H162)</f>
        <v>48</v>
      </c>
      <c r="G162" s="47"/>
      <c r="H162" s="47">
        <v>48</v>
      </c>
      <c r="I162" s="47">
        <f>SUM(J162:K162)</f>
        <v>0</v>
      </c>
      <c r="J162" s="47"/>
      <c r="K162" s="47"/>
      <c r="L162" s="47">
        <f>SUM(M162:N162)</f>
        <v>0</v>
      </c>
      <c r="M162" s="47"/>
      <c r="N162" s="47"/>
    </row>
    <row r="163" spans="1:14" ht="141.75">
      <c r="A163" s="166" t="s">
        <v>953</v>
      </c>
      <c r="B163" s="57" t="s">
        <v>532</v>
      </c>
      <c r="C163" s="57" t="s">
        <v>1008</v>
      </c>
      <c r="D163" s="95" t="s">
        <v>967</v>
      </c>
      <c r="E163" s="51" t="s">
        <v>495</v>
      </c>
      <c r="F163" s="47">
        <f>SUM(G163:H163)</f>
        <v>7057</v>
      </c>
      <c r="G163" s="47">
        <v>6704.1</v>
      </c>
      <c r="H163" s="47">
        <v>352.9</v>
      </c>
      <c r="I163" s="47">
        <f>SUM(J163:K163)</f>
        <v>0</v>
      </c>
      <c r="J163" s="47"/>
      <c r="K163" s="47"/>
      <c r="L163" s="47">
        <f>SUM(M163:N163)</f>
        <v>0</v>
      </c>
      <c r="M163" s="47"/>
      <c r="N163" s="47"/>
    </row>
    <row r="164" spans="1:14" ht="94.5">
      <c r="A164" s="160" t="s">
        <v>372</v>
      </c>
      <c r="B164" s="57" t="s">
        <v>532</v>
      </c>
      <c r="C164" s="57" t="s">
        <v>1008</v>
      </c>
      <c r="D164" s="118" t="s">
        <v>354</v>
      </c>
      <c r="E164" s="51" t="s">
        <v>784</v>
      </c>
      <c r="F164" s="47">
        <f>SUM(G164:H164)</f>
        <v>38826.8</v>
      </c>
      <c r="G164" s="47"/>
      <c r="H164" s="47">
        <v>38826.8</v>
      </c>
      <c r="I164" s="47">
        <f>SUM(J164:K164)</f>
        <v>41517</v>
      </c>
      <c r="J164" s="47"/>
      <c r="K164" s="47">
        <v>41517</v>
      </c>
      <c r="L164" s="47">
        <f>SUM(M164:N164)</f>
        <v>44968</v>
      </c>
      <c r="M164" s="47"/>
      <c r="N164" s="47">
        <v>44968</v>
      </c>
    </row>
    <row r="165" spans="1:14" ht="63">
      <c r="A165" s="160" t="s">
        <v>194</v>
      </c>
      <c r="B165" s="57" t="s">
        <v>532</v>
      </c>
      <c r="C165" s="57" t="s">
        <v>1008</v>
      </c>
      <c r="D165" s="117" t="s">
        <v>195</v>
      </c>
      <c r="E165" s="51"/>
      <c r="F165" s="47">
        <f aca="true" t="shared" si="76" ref="F165:N165">SUM(F166:F167)</f>
        <v>11492</v>
      </c>
      <c r="G165" s="47">
        <f t="shared" si="76"/>
        <v>5746</v>
      </c>
      <c r="H165" s="47">
        <f t="shared" si="76"/>
        <v>5746</v>
      </c>
      <c r="I165" s="47">
        <f t="shared" si="76"/>
        <v>11952</v>
      </c>
      <c r="J165" s="47">
        <f t="shared" si="76"/>
        <v>5976</v>
      </c>
      <c r="K165" s="47">
        <f t="shared" si="76"/>
        <v>5976</v>
      </c>
      <c r="L165" s="47">
        <f t="shared" si="76"/>
        <v>12430</v>
      </c>
      <c r="M165" s="47">
        <f t="shared" si="76"/>
        <v>6215</v>
      </c>
      <c r="N165" s="47">
        <f t="shared" si="76"/>
        <v>6215</v>
      </c>
    </row>
    <row r="166" spans="1:14" ht="94.5">
      <c r="A166" s="160" t="s">
        <v>821</v>
      </c>
      <c r="B166" s="57" t="s">
        <v>532</v>
      </c>
      <c r="C166" s="57" t="s">
        <v>1008</v>
      </c>
      <c r="D166" s="118" t="s">
        <v>660</v>
      </c>
      <c r="E166" s="51" t="s">
        <v>495</v>
      </c>
      <c r="F166" s="47">
        <f>SUM(G166:H166)</f>
        <v>5746</v>
      </c>
      <c r="G166" s="47">
        <v>0</v>
      </c>
      <c r="H166" s="47">
        <v>5746</v>
      </c>
      <c r="I166" s="47">
        <f>SUM(J166:K166)</f>
        <v>5976</v>
      </c>
      <c r="J166" s="47">
        <v>0</v>
      </c>
      <c r="K166" s="47">
        <v>5976</v>
      </c>
      <c r="L166" s="47">
        <f>SUM(M166:N166)</f>
        <v>6215</v>
      </c>
      <c r="M166" s="47">
        <v>0</v>
      </c>
      <c r="N166" s="47">
        <v>6215</v>
      </c>
    </row>
    <row r="167" spans="1:14" ht="110.25">
      <c r="A167" s="160" t="s">
        <v>820</v>
      </c>
      <c r="B167" s="57" t="s">
        <v>532</v>
      </c>
      <c r="C167" s="57" t="s">
        <v>1008</v>
      </c>
      <c r="D167" s="118" t="s">
        <v>312</v>
      </c>
      <c r="E167" s="51" t="s">
        <v>495</v>
      </c>
      <c r="F167" s="47">
        <f>SUM(G167:H167)</f>
        <v>5746</v>
      </c>
      <c r="G167" s="47">
        <v>5746</v>
      </c>
      <c r="H167" s="47">
        <v>0</v>
      </c>
      <c r="I167" s="47">
        <f>SUM(J167:K167)</f>
        <v>5976</v>
      </c>
      <c r="J167" s="47">
        <v>5976</v>
      </c>
      <c r="K167" s="47">
        <v>0</v>
      </c>
      <c r="L167" s="47">
        <f>SUM(M167:N167)</f>
        <v>6215</v>
      </c>
      <c r="M167" s="47">
        <v>6215</v>
      </c>
      <c r="N167" s="47">
        <v>0</v>
      </c>
    </row>
    <row r="168" spans="1:14" ht="94.5">
      <c r="A168" s="160" t="s">
        <v>1006</v>
      </c>
      <c r="B168" s="57" t="s">
        <v>532</v>
      </c>
      <c r="C168" s="57" t="s">
        <v>1008</v>
      </c>
      <c r="D168" s="147" t="s">
        <v>1005</v>
      </c>
      <c r="E168" s="51"/>
      <c r="F168" s="47">
        <f aca="true" t="shared" si="77" ref="F168:N168">F169</f>
        <v>19.3</v>
      </c>
      <c r="G168" s="47">
        <f t="shared" si="77"/>
        <v>19.3</v>
      </c>
      <c r="H168" s="47">
        <f t="shared" si="77"/>
        <v>0</v>
      </c>
      <c r="I168" s="47">
        <f t="shared" si="77"/>
        <v>19.3</v>
      </c>
      <c r="J168" s="47">
        <f t="shared" si="77"/>
        <v>19.3</v>
      </c>
      <c r="K168" s="47">
        <f t="shared" si="77"/>
        <v>0</v>
      </c>
      <c r="L168" s="47">
        <f t="shared" si="77"/>
        <v>19.3</v>
      </c>
      <c r="M168" s="47">
        <f t="shared" si="77"/>
        <v>19.3</v>
      </c>
      <c r="N168" s="47">
        <f t="shared" si="77"/>
        <v>0</v>
      </c>
    </row>
    <row r="169" spans="1:14" ht="126">
      <c r="A169" s="166" t="s">
        <v>1007</v>
      </c>
      <c r="B169" s="57" t="s">
        <v>532</v>
      </c>
      <c r="C169" s="57" t="s">
        <v>1008</v>
      </c>
      <c r="D169" s="111" t="s">
        <v>273</v>
      </c>
      <c r="E169" s="51" t="s">
        <v>495</v>
      </c>
      <c r="F169" s="47">
        <f>SUM(G169:H169)</f>
        <v>19.3</v>
      </c>
      <c r="G169" s="97">
        <v>19.3</v>
      </c>
      <c r="H169" s="97"/>
      <c r="I169" s="47">
        <f>SUM(J169:K169)</f>
        <v>19.3</v>
      </c>
      <c r="J169" s="97">
        <v>19.3</v>
      </c>
      <c r="K169" s="97"/>
      <c r="L169" s="47">
        <f>SUM(M169:N169)</f>
        <v>19.3</v>
      </c>
      <c r="M169" s="97">
        <v>19.3</v>
      </c>
      <c r="N169" s="97"/>
    </row>
    <row r="170" spans="1:14" ht="47.25">
      <c r="A170" s="160" t="s">
        <v>880</v>
      </c>
      <c r="B170" s="57" t="s">
        <v>532</v>
      </c>
      <c r="C170" s="57" t="s">
        <v>1008</v>
      </c>
      <c r="D170" s="117" t="s">
        <v>858</v>
      </c>
      <c r="E170" s="51"/>
      <c r="F170" s="47">
        <f>SUM(F171:F174)</f>
        <v>14123.2</v>
      </c>
      <c r="G170" s="47">
        <f aca="true" t="shared" si="78" ref="G170:N170">SUM(G171:G174)</f>
        <v>13416.9</v>
      </c>
      <c r="H170" s="47">
        <f t="shared" si="78"/>
        <v>706.3</v>
      </c>
      <c r="I170" s="47">
        <f t="shared" si="78"/>
        <v>0</v>
      </c>
      <c r="J170" s="47">
        <f t="shared" si="78"/>
        <v>0</v>
      </c>
      <c r="K170" s="47">
        <f t="shared" si="78"/>
        <v>0</v>
      </c>
      <c r="L170" s="47">
        <f t="shared" si="78"/>
        <v>0</v>
      </c>
      <c r="M170" s="47">
        <f t="shared" si="78"/>
        <v>0</v>
      </c>
      <c r="N170" s="47">
        <f t="shared" si="78"/>
        <v>0</v>
      </c>
    </row>
    <row r="171" spans="1:14" ht="110.25">
      <c r="A171" s="160" t="s">
        <v>863</v>
      </c>
      <c r="B171" s="57" t="s">
        <v>532</v>
      </c>
      <c r="C171" s="57" t="s">
        <v>1008</v>
      </c>
      <c r="D171" s="118" t="s">
        <v>859</v>
      </c>
      <c r="E171" s="51" t="s">
        <v>784</v>
      </c>
      <c r="F171" s="47">
        <f>SUM(G171:H171)</f>
        <v>2400</v>
      </c>
      <c r="G171" s="47">
        <v>2280</v>
      </c>
      <c r="H171" s="47">
        <v>120</v>
      </c>
      <c r="I171" s="47">
        <f>SUM(J171:K171)</f>
        <v>0</v>
      </c>
      <c r="J171" s="47"/>
      <c r="K171" s="47"/>
      <c r="L171" s="47">
        <f>SUM(M171:N171)</f>
        <v>0</v>
      </c>
      <c r="M171" s="47"/>
      <c r="N171" s="47"/>
    </row>
    <row r="172" spans="1:14" ht="110.25">
      <c r="A172" s="160" t="s">
        <v>864</v>
      </c>
      <c r="B172" s="57" t="s">
        <v>532</v>
      </c>
      <c r="C172" s="57" t="s">
        <v>1008</v>
      </c>
      <c r="D172" s="118" t="s">
        <v>860</v>
      </c>
      <c r="E172" s="51" t="s">
        <v>784</v>
      </c>
      <c r="F172" s="47">
        <f>SUM(G172:H172)</f>
        <v>2210.6</v>
      </c>
      <c r="G172" s="47">
        <v>2100</v>
      </c>
      <c r="H172" s="47">
        <v>110.6</v>
      </c>
      <c r="I172" s="47">
        <f>SUM(J172:K172)</f>
        <v>0</v>
      </c>
      <c r="J172" s="47"/>
      <c r="K172" s="47"/>
      <c r="L172" s="47">
        <f>SUM(M172:N172)</f>
        <v>0</v>
      </c>
      <c r="M172" s="47"/>
      <c r="N172" s="47"/>
    </row>
    <row r="173" spans="1:14" ht="110.25">
      <c r="A173" s="160" t="s">
        <v>865</v>
      </c>
      <c r="B173" s="57" t="s">
        <v>532</v>
      </c>
      <c r="C173" s="57" t="s">
        <v>1008</v>
      </c>
      <c r="D173" s="118" t="s">
        <v>861</v>
      </c>
      <c r="E173" s="51" t="s">
        <v>784</v>
      </c>
      <c r="F173" s="47">
        <f>SUM(G173:H173)</f>
        <v>2675.7000000000003</v>
      </c>
      <c r="G173" s="47">
        <v>2541.9</v>
      </c>
      <c r="H173" s="47">
        <v>133.8</v>
      </c>
      <c r="I173" s="47">
        <f>SUM(J173:K173)</f>
        <v>0</v>
      </c>
      <c r="J173" s="47"/>
      <c r="K173" s="47"/>
      <c r="L173" s="47">
        <f>SUM(M173:N173)</f>
        <v>0</v>
      </c>
      <c r="M173" s="47"/>
      <c r="N173" s="47"/>
    </row>
    <row r="174" spans="1:14" ht="157.5">
      <c r="A174" s="160" t="s">
        <v>866</v>
      </c>
      <c r="B174" s="57" t="s">
        <v>532</v>
      </c>
      <c r="C174" s="57" t="s">
        <v>1008</v>
      </c>
      <c r="D174" s="118" t="s">
        <v>862</v>
      </c>
      <c r="E174" s="51" t="s">
        <v>784</v>
      </c>
      <c r="F174" s="47">
        <f>SUM(G174:H174)</f>
        <v>6836.9</v>
      </c>
      <c r="G174" s="47">
        <v>6495</v>
      </c>
      <c r="H174" s="47">
        <v>341.9</v>
      </c>
      <c r="I174" s="47">
        <f>SUM(J174:K174)</f>
        <v>0</v>
      </c>
      <c r="J174" s="47"/>
      <c r="K174" s="47"/>
      <c r="L174" s="47">
        <f>SUM(M174:N174)</f>
        <v>0</v>
      </c>
      <c r="M174" s="47"/>
      <c r="N174" s="47"/>
    </row>
    <row r="175" spans="1:14" ht="78.75">
      <c r="A175" s="160" t="s">
        <v>513</v>
      </c>
      <c r="B175" s="57" t="s">
        <v>532</v>
      </c>
      <c r="C175" s="57" t="s">
        <v>1008</v>
      </c>
      <c r="D175" s="93" t="s">
        <v>1009</v>
      </c>
      <c r="E175" s="51"/>
      <c r="F175" s="47">
        <f aca="true" t="shared" si="79" ref="F175:N177">F176</f>
        <v>1500</v>
      </c>
      <c r="G175" s="47">
        <f t="shared" si="79"/>
        <v>1050</v>
      </c>
      <c r="H175" s="47">
        <f t="shared" si="79"/>
        <v>450</v>
      </c>
      <c r="I175" s="47">
        <f t="shared" si="79"/>
        <v>0</v>
      </c>
      <c r="J175" s="47">
        <f t="shared" si="79"/>
        <v>0</v>
      </c>
      <c r="K175" s="47">
        <f t="shared" si="79"/>
        <v>0</v>
      </c>
      <c r="L175" s="47">
        <f t="shared" si="79"/>
        <v>0</v>
      </c>
      <c r="M175" s="47">
        <f t="shared" si="79"/>
        <v>0</v>
      </c>
      <c r="N175" s="47">
        <f t="shared" si="79"/>
        <v>0</v>
      </c>
    </row>
    <row r="176" spans="1:14" ht="126">
      <c r="A176" s="160" t="s">
        <v>436</v>
      </c>
      <c r="B176" s="57" t="s">
        <v>532</v>
      </c>
      <c r="C176" s="57" t="s">
        <v>1008</v>
      </c>
      <c r="D176" s="117" t="s">
        <v>439</v>
      </c>
      <c r="E176" s="51"/>
      <c r="F176" s="47">
        <f t="shared" si="79"/>
        <v>1500</v>
      </c>
      <c r="G176" s="47">
        <f t="shared" si="79"/>
        <v>1050</v>
      </c>
      <c r="H176" s="47">
        <f t="shared" si="79"/>
        <v>450</v>
      </c>
      <c r="I176" s="47">
        <f t="shared" si="79"/>
        <v>0</v>
      </c>
      <c r="J176" s="47">
        <f t="shared" si="79"/>
        <v>0</v>
      </c>
      <c r="K176" s="47">
        <f t="shared" si="79"/>
        <v>0</v>
      </c>
      <c r="L176" s="47">
        <f t="shared" si="79"/>
        <v>0</v>
      </c>
      <c r="M176" s="47">
        <f t="shared" si="79"/>
        <v>0</v>
      </c>
      <c r="N176" s="47">
        <f t="shared" si="79"/>
        <v>0</v>
      </c>
    </row>
    <row r="177" spans="1:14" ht="94.5">
      <c r="A177" s="160" t="s">
        <v>437</v>
      </c>
      <c r="B177" s="57" t="s">
        <v>532</v>
      </c>
      <c r="C177" s="57" t="s">
        <v>1008</v>
      </c>
      <c r="D177" s="117" t="s">
        <v>440</v>
      </c>
      <c r="E177" s="51"/>
      <c r="F177" s="47">
        <f t="shared" si="79"/>
        <v>1500</v>
      </c>
      <c r="G177" s="47">
        <f t="shared" si="79"/>
        <v>1050</v>
      </c>
      <c r="H177" s="47">
        <f t="shared" si="79"/>
        <v>450</v>
      </c>
      <c r="I177" s="47">
        <f t="shared" si="79"/>
        <v>0</v>
      </c>
      <c r="J177" s="47">
        <f t="shared" si="79"/>
        <v>0</v>
      </c>
      <c r="K177" s="47">
        <f t="shared" si="79"/>
        <v>0</v>
      </c>
      <c r="L177" s="47">
        <f t="shared" si="79"/>
        <v>0</v>
      </c>
      <c r="M177" s="47">
        <f t="shared" si="79"/>
        <v>0</v>
      </c>
      <c r="N177" s="47">
        <f t="shared" si="79"/>
        <v>0</v>
      </c>
    </row>
    <row r="178" spans="1:14" ht="63">
      <c r="A178" s="160" t="s">
        <v>438</v>
      </c>
      <c r="B178" s="57" t="s">
        <v>532</v>
      </c>
      <c r="C178" s="57" t="s">
        <v>1008</v>
      </c>
      <c r="D178" s="118" t="s">
        <v>441</v>
      </c>
      <c r="E178" s="51" t="s">
        <v>200</v>
      </c>
      <c r="F178" s="47">
        <f>SUM(G178:H178)</f>
        <v>1500</v>
      </c>
      <c r="G178" s="47">
        <v>1050</v>
      </c>
      <c r="H178" s="47">
        <v>450</v>
      </c>
      <c r="I178" s="47">
        <f>SUM(J178:K178)</f>
        <v>0</v>
      </c>
      <c r="J178" s="47"/>
      <c r="K178" s="47"/>
      <c r="L178" s="47">
        <f>SUM(M178:N178)</f>
        <v>0</v>
      </c>
      <c r="M178" s="47"/>
      <c r="N178" s="47"/>
    </row>
    <row r="179" spans="1:14" ht="78.75">
      <c r="A179" s="161" t="s">
        <v>205</v>
      </c>
      <c r="B179" s="57" t="s">
        <v>532</v>
      </c>
      <c r="C179" s="57" t="s">
        <v>1008</v>
      </c>
      <c r="D179" s="117">
        <v>12</v>
      </c>
      <c r="E179" s="51"/>
      <c r="F179" s="47">
        <f aca="true" t="shared" si="80" ref="F179:N179">SUM(F180,F183)</f>
        <v>10897</v>
      </c>
      <c r="G179" s="47">
        <f t="shared" si="80"/>
        <v>10000</v>
      </c>
      <c r="H179" s="47">
        <f t="shared" si="80"/>
        <v>897</v>
      </c>
      <c r="I179" s="47">
        <f t="shared" si="80"/>
        <v>19972.2</v>
      </c>
      <c r="J179" s="47">
        <f t="shared" si="80"/>
        <v>19972.2</v>
      </c>
      <c r="K179" s="47">
        <f t="shared" si="80"/>
        <v>0</v>
      </c>
      <c r="L179" s="47">
        <f t="shared" si="80"/>
        <v>0</v>
      </c>
      <c r="M179" s="47">
        <f t="shared" si="80"/>
        <v>0</v>
      </c>
      <c r="N179" s="47">
        <f t="shared" si="80"/>
        <v>0</v>
      </c>
    </row>
    <row r="180" spans="1:14" ht="78.75">
      <c r="A180" s="161" t="s">
        <v>177</v>
      </c>
      <c r="B180" s="57" t="s">
        <v>532</v>
      </c>
      <c r="C180" s="57" t="s">
        <v>1008</v>
      </c>
      <c r="D180" s="117" t="s">
        <v>126</v>
      </c>
      <c r="E180" s="51"/>
      <c r="F180" s="47">
        <f>F181</f>
        <v>0</v>
      </c>
      <c r="G180" s="47">
        <f aca="true" t="shared" si="81" ref="G180:N180">G181</f>
        <v>0</v>
      </c>
      <c r="H180" s="47">
        <f t="shared" si="81"/>
        <v>0</v>
      </c>
      <c r="I180" s="47">
        <f t="shared" si="81"/>
        <v>19972.2</v>
      </c>
      <c r="J180" s="47">
        <f t="shared" si="81"/>
        <v>19972.2</v>
      </c>
      <c r="K180" s="47">
        <f t="shared" si="81"/>
        <v>0</v>
      </c>
      <c r="L180" s="47">
        <f t="shared" si="81"/>
        <v>0</v>
      </c>
      <c r="M180" s="47">
        <f t="shared" si="81"/>
        <v>0</v>
      </c>
      <c r="N180" s="47">
        <f t="shared" si="81"/>
        <v>0</v>
      </c>
    </row>
    <row r="181" spans="1:14" ht="47.25">
      <c r="A181" s="161" t="s">
        <v>810</v>
      </c>
      <c r="B181" s="57" t="s">
        <v>532</v>
      </c>
      <c r="C181" s="57" t="s">
        <v>1008</v>
      </c>
      <c r="D181" s="117" t="s">
        <v>258</v>
      </c>
      <c r="E181" s="51"/>
      <c r="F181" s="47">
        <f aca="true" t="shared" si="82" ref="F181:N181">SUM(F182:F182)</f>
        <v>0</v>
      </c>
      <c r="G181" s="47">
        <f t="shared" si="82"/>
        <v>0</v>
      </c>
      <c r="H181" s="47">
        <f t="shared" si="82"/>
        <v>0</v>
      </c>
      <c r="I181" s="47">
        <f t="shared" si="82"/>
        <v>19972.2</v>
      </c>
      <c r="J181" s="47">
        <f t="shared" si="82"/>
        <v>19972.2</v>
      </c>
      <c r="K181" s="47">
        <f t="shared" si="82"/>
        <v>0</v>
      </c>
      <c r="L181" s="47">
        <f t="shared" si="82"/>
        <v>0</v>
      </c>
      <c r="M181" s="47">
        <f t="shared" si="82"/>
        <v>0</v>
      </c>
      <c r="N181" s="47">
        <f t="shared" si="82"/>
        <v>0</v>
      </c>
    </row>
    <row r="182" spans="1:14" ht="141.75">
      <c r="A182" s="176" t="s">
        <v>259</v>
      </c>
      <c r="B182" s="57" t="s">
        <v>532</v>
      </c>
      <c r="C182" s="57" t="s">
        <v>1008</v>
      </c>
      <c r="D182" s="111" t="s">
        <v>331</v>
      </c>
      <c r="E182" s="51" t="s">
        <v>495</v>
      </c>
      <c r="F182" s="47">
        <f>SUM(G182:H182)</f>
        <v>0</v>
      </c>
      <c r="G182" s="47"/>
      <c r="H182" s="47"/>
      <c r="I182" s="47">
        <f>SUM(J182:K182)</f>
        <v>19972.2</v>
      </c>
      <c r="J182" s="47">
        <v>19972.2</v>
      </c>
      <c r="K182" s="47"/>
      <c r="L182" s="47">
        <f>SUM(M182:N182)</f>
        <v>0</v>
      </c>
      <c r="M182" s="47"/>
      <c r="N182" s="47"/>
    </row>
    <row r="183" spans="1:14" ht="94.5">
      <c r="A183" s="161" t="s">
        <v>393</v>
      </c>
      <c r="B183" s="57" t="s">
        <v>532</v>
      </c>
      <c r="C183" s="57" t="s">
        <v>1008</v>
      </c>
      <c r="D183" s="117" t="s">
        <v>391</v>
      </c>
      <c r="E183" s="51"/>
      <c r="F183" s="47">
        <f>F184</f>
        <v>10897</v>
      </c>
      <c r="G183" s="47">
        <f aca="true" t="shared" si="83" ref="G183:N183">G184</f>
        <v>10000</v>
      </c>
      <c r="H183" s="47">
        <f t="shared" si="83"/>
        <v>897</v>
      </c>
      <c r="I183" s="47">
        <f t="shared" si="83"/>
        <v>0</v>
      </c>
      <c r="J183" s="47">
        <f t="shared" si="83"/>
        <v>0</v>
      </c>
      <c r="K183" s="47">
        <f t="shared" si="83"/>
        <v>0</v>
      </c>
      <c r="L183" s="47">
        <f t="shared" si="83"/>
        <v>0</v>
      </c>
      <c r="M183" s="47">
        <f t="shared" si="83"/>
        <v>0</v>
      </c>
      <c r="N183" s="47">
        <f t="shared" si="83"/>
        <v>0</v>
      </c>
    </row>
    <row r="184" spans="1:14" ht="141.75">
      <c r="A184" s="161" t="s">
        <v>394</v>
      </c>
      <c r="B184" s="57" t="s">
        <v>532</v>
      </c>
      <c r="C184" s="57" t="s">
        <v>1008</v>
      </c>
      <c r="D184" s="117" t="s">
        <v>392</v>
      </c>
      <c r="E184" s="51"/>
      <c r="F184" s="47">
        <f>SUM(F185:F187)</f>
        <v>10897</v>
      </c>
      <c r="G184" s="47">
        <f aca="true" t="shared" si="84" ref="G184:N184">SUM(G185:G187)</f>
        <v>10000</v>
      </c>
      <c r="H184" s="47">
        <f t="shared" si="84"/>
        <v>897</v>
      </c>
      <c r="I184" s="47">
        <f t="shared" si="84"/>
        <v>0</v>
      </c>
      <c r="J184" s="47">
        <f t="shared" si="84"/>
        <v>0</v>
      </c>
      <c r="K184" s="47">
        <f t="shared" si="84"/>
        <v>0</v>
      </c>
      <c r="L184" s="47">
        <f t="shared" si="84"/>
        <v>0</v>
      </c>
      <c r="M184" s="47">
        <f t="shared" si="84"/>
        <v>0</v>
      </c>
      <c r="N184" s="47">
        <f t="shared" si="84"/>
        <v>0</v>
      </c>
    </row>
    <row r="185" spans="1:14" ht="141.75">
      <c r="A185" s="161" t="s">
        <v>970</v>
      </c>
      <c r="B185" s="57" t="s">
        <v>532</v>
      </c>
      <c r="C185" s="57" t="s">
        <v>1008</v>
      </c>
      <c r="D185" s="118" t="s">
        <v>868</v>
      </c>
      <c r="E185" s="51" t="s">
        <v>495</v>
      </c>
      <c r="F185" s="47">
        <f>SUM(G185:H185)</f>
        <v>873</v>
      </c>
      <c r="G185" s="47"/>
      <c r="H185" s="47">
        <v>873</v>
      </c>
      <c r="I185" s="47">
        <f>SUM(J185:K185)</f>
        <v>0</v>
      </c>
      <c r="J185" s="47"/>
      <c r="K185" s="47"/>
      <c r="L185" s="47">
        <f>SUM(M185:N185)</f>
        <v>0</v>
      </c>
      <c r="M185" s="47"/>
      <c r="N185" s="47"/>
    </row>
    <row r="186" spans="1:14" ht="173.25">
      <c r="A186" s="166" t="s">
        <v>869</v>
      </c>
      <c r="B186" s="57" t="s">
        <v>532</v>
      </c>
      <c r="C186" s="57" t="s">
        <v>1008</v>
      </c>
      <c r="D186" s="51" t="s">
        <v>868</v>
      </c>
      <c r="E186" s="51" t="s">
        <v>139</v>
      </c>
      <c r="F186" s="47">
        <f>SUM(G186:H186)</f>
        <v>24</v>
      </c>
      <c r="G186" s="47"/>
      <c r="H186" s="47">
        <v>24</v>
      </c>
      <c r="I186" s="47">
        <f>SUM(J184:K184)</f>
        <v>0</v>
      </c>
      <c r="J186" s="47"/>
      <c r="K186" s="47"/>
      <c r="L186" s="47">
        <f>SUM(M186:N186)</f>
        <v>0</v>
      </c>
      <c r="M186" s="47"/>
      <c r="N186" s="47"/>
    </row>
    <row r="187" spans="1:14" ht="126">
      <c r="A187" s="161" t="s">
        <v>395</v>
      </c>
      <c r="B187" s="57" t="s">
        <v>532</v>
      </c>
      <c r="C187" s="57" t="s">
        <v>1008</v>
      </c>
      <c r="D187" s="111" t="s">
        <v>390</v>
      </c>
      <c r="E187" s="51" t="s">
        <v>139</v>
      </c>
      <c r="F187" s="47">
        <f>SUM(G187:H187)</f>
        <v>10000</v>
      </c>
      <c r="G187" s="47">
        <v>10000</v>
      </c>
      <c r="H187" s="47"/>
      <c r="I187" s="47">
        <f>SUM(J187:K187)</f>
        <v>0</v>
      </c>
      <c r="J187" s="47"/>
      <c r="K187" s="47"/>
      <c r="L187" s="47">
        <f>SUM(M187:N187)</f>
        <v>0</v>
      </c>
      <c r="M187" s="47"/>
      <c r="N187" s="47"/>
    </row>
    <row r="188" spans="1:14" ht="110.25">
      <c r="A188" s="161" t="s">
        <v>944</v>
      </c>
      <c r="B188" s="57" t="s">
        <v>532</v>
      </c>
      <c r="C188" s="57" t="s">
        <v>1008</v>
      </c>
      <c r="D188" s="117">
        <v>13</v>
      </c>
      <c r="E188" s="51"/>
      <c r="F188" s="47">
        <f>F189</f>
        <v>600</v>
      </c>
      <c r="G188" s="47">
        <f aca="true" t="shared" si="85" ref="G188:N190">G189</f>
        <v>600</v>
      </c>
      <c r="H188" s="47">
        <f t="shared" si="85"/>
        <v>0</v>
      </c>
      <c r="I188" s="47">
        <f t="shared" si="85"/>
        <v>0</v>
      </c>
      <c r="J188" s="47">
        <f t="shared" si="85"/>
        <v>0</v>
      </c>
      <c r="K188" s="47">
        <f t="shared" si="85"/>
        <v>0</v>
      </c>
      <c r="L188" s="47">
        <f t="shared" si="85"/>
        <v>0</v>
      </c>
      <c r="M188" s="47">
        <f t="shared" si="85"/>
        <v>0</v>
      </c>
      <c r="N188" s="47">
        <f t="shared" si="85"/>
        <v>0</v>
      </c>
    </row>
    <row r="189" spans="1:14" ht="47.25">
      <c r="A189" s="161" t="s">
        <v>945</v>
      </c>
      <c r="B189" s="57" t="s">
        <v>532</v>
      </c>
      <c r="C189" s="57" t="s">
        <v>1008</v>
      </c>
      <c r="D189" s="117" t="s">
        <v>941</v>
      </c>
      <c r="E189" s="51"/>
      <c r="F189" s="47">
        <f>F190</f>
        <v>600</v>
      </c>
      <c r="G189" s="47">
        <f t="shared" si="85"/>
        <v>600</v>
      </c>
      <c r="H189" s="47">
        <f t="shared" si="85"/>
        <v>0</v>
      </c>
      <c r="I189" s="47">
        <f t="shared" si="85"/>
        <v>0</v>
      </c>
      <c r="J189" s="47">
        <f t="shared" si="85"/>
        <v>0</v>
      </c>
      <c r="K189" s="47">
        <f t="shared" si="85"/>
        <v>0</v>
      </c>
      <c r="L189" s="47">
        <f t="shared" si="85"/>
        <v>0</v>
      </c>
      <c r="M189" s="47">
        <f t="shared" si="85"/>
        <v>0</v>
      </c>
      <c r="N189" s="47">
        <f t="shared" si="85"/>
        <v>0</v>
      </c>
    </row>
    <row r="190" spans="1:14" ht="94.5">
      <c r="A190" s="161" t="s">
        <v>946</v>
      </c>
      <c r="B190" s="57" t="s">
        <v>532</v>
      </c>
      <c r="C190" s="57" t="s">
        <v>1008</v>
      </c>
      <c r="D190" s="117" t="s">
        <v>942</v>
      </c>
      <c r="E190" s="51"/>
      <c r="F190" s="47">
        <f>F191</f>
        <v>600</v>
      </c>
      <c r="G190" s="47">
        <f t="shared" si="85"/>
        <v>600</v>
      </c>
      <c r="H190" s="47">
        <f t="shared" si="85"/>
        <v>0</v>
      </c>
      <c r="I190" s="47">
        <f t="shared" si="85"/>
        <v>0</v>
      </c>
      <c r="J190" s="47">
        <f t="shared" si="85"/>
        <v>0</v>
      </c>
      <c r="K190" s="47">
        <f t="shared" si="85"/>
        <v>0</v>
      </c>
      <c r="L190" s="47">
        <f t="shared" si="85"/>
        <v>0</v>
      </c>
      <c r="M190" s="47">
        <f t="shared" si="85"/>
        <v>0</v>
      </c>
      <c r="N190" s="47">
        <f t="shared" si="85"/>
        <v>0</v>
      </c>
    </row>
    <row r="191" spans="1:14" ht="126">
      <c r="A191" s="161" t="s">
        <v>947</v>
      </c>
      <c r="B191" s="57" t="s">
        <v>532</v>
      </c>
      <c r="C191" s="57" t="s">
        <v>1008</v>
      </c>
      <c r="D191" s="111" t="s">
        <v>943</v>
      </c>
      <c r="E191" s="51" t="s">
        <v>200</v>
      </c>
      <c r="F191" s="47">
        <f>SUM(G191:H191)</f>
        <v>600</v>
      </c>
      <c r="G191" s="47">
        <v>600</v>
      </c>
      <c r="H191" s="47"/>
      <c r="I191" s="47">
        <f>SUM(J191:K191)</f>
        <v>0</v>
      </c>
      <c r="J191" s="47"/>
      <c r="K191" s="47"/>
      <c r="L191" s="47">
        <f>SUM(M191:N191)</f>
        <v>0</v>
      </c>
      <c r="M191" s="47"/>
      <c r="N191" s="47"/>
    </row>
    <row r="192" spans="1:14" ht="47.25">
      <c r="A192" s="90" t="s">
        <v>623</v>
      </c>
      <c r="B192" s="57" t="s">
        <v>532</v>
      </c>
      <c r="C192" s="57" t="s">
        <v>1008</v>
      </c>
      <c r="D192" s="58" t="s">
        <v>150</v>
      </c>
      <c r="E192" s="51"/>
      <c r="F192" s="47">
        <f>F193</f>
        <v>21852.3</v>
      </c>
      <c r="G192" s="47">
        <f aca="true" t="shared" si="86" ref="G192:N192">G193</f>
        <v>21852.3</v>
      </c>
      <c r="H192" s="47">
        <f t="shared" si="86"/>
        <v>0</v>
      </c>
      <c r="I192" s="47">
        <f t="shared" si="86"/>
        <v>0</v>
      </c>
      <c r="J192" s="47">
        <f t="shared" si="86"/>
        <v>0</v>
      </c>
      <c r="K192" s="47">
        <f t="shared" si="86"/>
        <v>0</v>
      </c>
      <c r="L192" s="47">
        <f t="shared" si="86"/>
        <v>0</v>
      </c>
      <c r="M192" s="47">
        <f t="shared" si="86"/>
        <v>0</v>
      </c>
      <c r="N192" s="47">
        <f t="shared" si="86"/>
        <v>0</v>
      </c>
    </row>
    <row r="193" spans="1:14" ht="31.5">
      <c r="A193" s="90" t="s">
        <v>152</v>
      </c>
      <c r="B193" s="57" t="s">
        <v>532</v>
      </c>
      <c r="C193" s="57" t="s">
        <v>1008</v>
      </c>
      <c r="D193" s="58" t="s">
        <v>151</v>
      </c>
      <c r="E193" s="51"/>
      <c r="F193" s="47">
        <f aca="true" t="shared" si="87" ref="F193:N193">SUM(F194:F195)</f>
        <v>21852.3</v>
      </c>
      <c r="G193" s="47">
        <f t="shared" si="87"/>
        <v>21852.3</v>
      </c>
      <c r="H193" s="47">
        <f t="shared" si="87"/>
        <v>0</v>
      </c>
      <c r="I193" s="47">
        <f t="shared" si="87"/>
        <v>0</v>
      </c>
      <c r="J193" s="47">
        <f t="shared" si="87"/>
        <v>0</v>
      </c>
      <c r="K193" s="47">
        <f t="shared" si="87"/>
        <v>0</v>
      </c>
      <c r="L193" s="47">
        <f t="shared" si="87"/>
        <v>0</v>
      </c>
      <c r="M193" s="47">
        <f t="shared" si="87"/>
        <v>0</v>
      </c>
      <c r="N193" s="47">
        <f t="shared" si="87"/>
        <v>0</v>
      </c>
    </row>
    <row r="194" spans="1:14" ht="63">
      <c r="A194" s="161" t="s">
        <v>443</v>
      </c>
      <c r="B194" s="57" t="s">
        <v>532</v>
      </c>
      <c r="C194" s="57" t="s">
        <v>1008</v>
      </c>
      <c r="D194" s="111" t="s">
        <v>757</v>
      </c>
      <c r="E194" s="51" t="s">
        <v>200</v>
      </c>
      <c r="F194" s="47">
        <f>SUM(G194:H194)</f>
        <v>2945.7</v>
      </c>
      <c r="G194" s="47">
        <v>2945.7</v>
      </c>
      <c r="H194" s="47"/>
      <c r="I194" s="47">
        <f>SUM(J194:K194)</f>
        <v>0</v>
      </c>
      <c r="J194" s="47"/>
      <c r="K194" s="47"/>
      <c r="L194" s="47">
        <f>SUM(M194:N194)</f>
        <v>0</v>
      </c>
      <c r="M194" s="47"/>
      <c r="N194" s="47"/>
    </row>
    <row r="195" spans="1:14" ht="78.75">
      <c r="A195" s="161" t="s">
        <v>444</v>
      </c>
      <c r="B195" s="57" t="s">
        <v>532</v>
      </c>
      <c r="C195" s="57" t="s">
        <v>1008</v>
      </c>
      <c r="D195" s="111" t="s">
        <v>756</v>
      </c>
      <c r="E195" s="51" t="s">
        <v>200</v>
      </c>
      <c r="F195" s="47">
        <f>SUM(G195:H195)</f>
        <v>18906.6</v>
      </c>
      <c r="G195" s="47">
        <f>19251.3-344.7</f>
        <v>18906.6</v>
      </c>
      <c r="H195" s="47"/>
      <c r="I195" s="47">
        <f>SUM(J195:K195)</f>
        <v>0</v>
      </c>
      <c r="J195" s="47"/>
      <c r="K195" s="47"/>
      <c r="L195" s="47">
        <f>SUM(M195:N195)</f>
        <v>0</v>
      </c>
      <c r="M195" s="47"/>
      <c r="N195" s="47"/>
    </row>
    <row r="196" spans="1:14" ht="15.75">
      <c r="A196" s="168" t="s">
        <v>154</v>
      </c>
      <c r="B196" s="50" t="s">
        <v>1011</v>
      </c>
      <c r="C196" s="50"/>
      <c r="D196" s="120"/>
      <c r="E196" s="89"/>
      <c r="F196" s="88">
        <f>SUM(F197)</f>
        <v>571</v>
      </c>
      <c r="G196" s="88">
        <f aca="true" t="shared" si="88" ref="G196:N196">SUM(G197)</f>
        <v>571</v>
      </c>
      <c r="H196" s="88">
        <f t="shared" si="88"/>
        <v>0</v>
      </c>
      <c r="I196" s="88">
        <f t="shared" si="88"/>
        <v>592</v>
      </c>
      <c r="J196" s="88">
        <f t="shared" si="88"/>
        <v>592</v>
      </c>
      <c r="K196" s="88">
        <f t="shared" si="88"/>
        <v>0</v>
      </c>
      <c r="L196" s="88">
        <f t="shared" si="88"/>
        <v>614</v>
      </c>
      <c r="M196" s="88">
        <f t="shared" si="88"/>
        <v>614</v>
      </c>
      <c r="N196" s="88">
        <f t="shared" si="88"/>
        <v>0</v>
      </c>
    </row>
    <row r="197" spans="1:14" ht="31.5">
      <c r="A197" s="168" t="s">
        <v>699</v>
      </c>
      <c r="B197" s="50" t="s">
        <v>1011</v>
      </c>
      <c r="C197" s="50" t="s">
        <v>532</v>
      </c>
      <c r="D197" s="120"/>
      <c r="E197" s="89"/>
      <c r="F197" s="88">
        <f>SUM(F198,F203)</f>
        <v>571</v>
      </c>
      <c r="G197" s="88">
        <f aca="true" t="shared" si="89" ref="G197:N197">SUM(G198,G203)</f>
        <v>571</v>
      </c>
      <c r="H197" s="88">
        <f t="shared" si="89"/>
        <v>0</v>
      </c>
      <c r="I197" s="88">
        <f t="shared" si="89"/>
        <v>592</v>
      </c>
      <c r="J197" s="88">
        <f t="shared" si="89"/>
        <v>592</v>
      </c>
      <c r="K197" s="88">
        <f t="shared" si="89"/>
        <v>0</v>
      </c>
      <c r="L197" s="88">
        <f t="shared" si="89"/>
        <v>614</v>
      </c>
      <c r="M197" s="88">
        <f t="shared" si="89"/>
        <v>614</v>
      </c>
      <c r="N197" s="88">
        <f t="shared" si="89"/>
        <v>0</v>
      </c>
    </row>
    <row r="198" spans="1:14" ht="94.5">
      <c r="A198" s="161" t="s">
        <v>604</v>
      </c>
      <c r="B198" s="57" t="s">
        <v>1011</v>
      </c>
      <c r="C198" s="57" t="s">
        <v>532</v>
      </c>
      <c r="D198" s="93" t="s">
        <v>526</v>
      </c>
      <c r="E198" s="51"/>
      <c r="F198" s="47">
        <f>F199</f>
        <v>571</v>
      </c>
      <c r="G198" s="47">
        <f aca="true" t="shared" si="90" ref="G198:N198">G199</f>
        <v>571</v>
      </c>
      <c r="H198" s="47">
        <f t="shared" si="90"/>
        <v>0</v>
      </c>
      <c r="I198" s="47">
        <f>I199</f>
        <v>592</v>
      </c>
      <c r="J198" s="47">
        <f t="shared" si="90"/>
        <v>592</v>
      </c>
      <c r="K198" s="47">
        <f t="shared" si="90"/>
        <v>0</v>
      </c>
      <c r="L198" s="47">
        <f>L199</f>
        <v>614</v>
      </c>
      <c r="M198" s="47">
        <f t="shared" si="90"/>
        <v>614</v>
      </c>
      <c r="N198" s="47">
        <f t="shared" si="90"/>
        <v>0</v>
      </c>
    </row>
    <row r="199" spans="1:14" ht="173.25">
      <c r="A199" s="160" t="s">
        <v>206</v>
      </c>
      <c r="B199" s="57" t="s">
        <v>1011</v>
      </c>
      <c r="C199" s="57" t="s">
        <v>532</v>
      </c>
      <c r="D199" s="93" t="s">
        <v>166</v>
      </c>
      <c r="E199" s="51"/>
      <c r="F199" s="47">
        <f>F200</f>
        <v>571</v>
      </c>
      <c r="G199" s="47">
        <f>G200</f>
        <v>571</v>
      </c>
      <c r="H199" s="47">
        <f>H200</f>
        <v>0</v>
      </c>
      <c r="I199" s="47">
        <f>I200</f>
        <v>592</v>
      </c>
      <c r="J199" s="47">
        <f>J200</f>
        <v>592</v>
      </c>
      <c r="K199" s="47">
        <f>K200</f>
        <v>0</v>
      </c>
      <c r="L199" s="47">
        <f>L200</f>
        <v>614</v>
      </c>
      <c r="M199" s="47">
        <f>M200</f>
        <v>614</v>
      </c>
      <c r="N199" s="47">
        <f>N200</f>
        <v>0</v>
      </c>
    </row>
    <row r="200" spans="1:14" ht="94.5">
      <c r="A200" s="160" t="s">
        <v>524</v>
      </c>
      <c r="B200" s="57" t="s">
        <v>1011</v>
      </c>
      <c r="C200" s="57" t="s">
        <v>532</v>
      </c>
      <c r="D200" s="93" t="s">
        <v>525</v>
      </c>
      <c r="E200" s="51"/>
      <c r="F200" s="47">
        <f>SUM(F201:F202)</f>
        <v>571</v>
      </c>
      <c r="G200" s="47">
        <f aca="true" t="shared" si="91" ref="G200:N200">SUM(G201:G202)</f>
        <v>571</v>
      </c>
      <c r="H200" s="47">
        <f t="shared" si="91"/>
        <v>0</v>
      </c>
      <c r="I200" s="47">
        <f t="shared" si="91"/>
        <v>592</v>
      </c>
      <c r="J200" s="47">
        <f t="shared" si="91"/>
        <v>592</v>
      </c>
      <c r="K200" s="47">
        <f t="shared" si="91"/>
        <v>0</v>
      </c>
      <c r="L200" s="47">
        <f t="shared" si="91"/>
        <v>614</v>
      </c>
      <c r="M200" s="47">
        <f t="shared" si="91"/>
        <v>614</v>
      </c>
      <c r="N200" s="47">
        <f t="shared" si="91"/>
        <v>0</v>
      </c>
    </row>
    <row r="201" spans="1:14" ht="204.75">
      <c r="A201" s="165" t="s">
        <v>727</v>
      </c>
      <c r="B201" s="57" t="s">
        <v>1011</v>
      </c>
      <c r="C201" s="57" t="s">
        <v>532</v>
      </c>
      <c r="D201" s="95" t="s">
        <v>306</v>
      </c>
      <c r="E201" s="51" t="s">
        <v>493</v>
      </c>
      <c r="F201" s="47">
        <f>SUM(G201:H201)</f>
        <v>521</v>
      </c>
      <c r="G201" s="97">
        <v>521</v>
      </c>
      <c r="H201" s="97"/>
      <c r="I201" s="47">
        <f>SUM(J201:K201)</f>
        <v>592</v>
      </c>
      <c r="J201" s="97">
        <v>592</v>
      </c>
      <c r="K201" s="97"/>
      <c r="L201" s="47">
        <f>SUM(M201:N201)</f>
        <v>614</v>
      </c>
      <c r="M201" s="97">
        <v>614</v>
      </c>
      <c r="N201" s="97"/>
    </row>
    <row r="202" spans="1:14" ht="126">
      <c r="A202" s="165" t="s">
        <v>182</v>
      </c>
      <c r="B202" s="57" t="s">
        <v>1011</v>
      </c>
      <c r="C202" s="57" t="s">
        <v>532</v>
      </c>
      <c r="D202" s="95" t="s">
        <v>306</v>
      </c>
      <c r="E202" s="51" t="s">
        <v>495</v>
      </c>
      <c r="F202" s="47">
        <f>SUM(G202:H202)</f>
        <v>50</v>
      </c>
      <c r="G202" s="97">
        <v>50</v>
      </c>
      <c r="H202" s="97"/>
      <c r="I202" s="47">
        <f>SUM(J202:K202)</f>
        <v>0</v>
      </c>
      <c r="J202" s="97"/>
      <c r="K202" s="97"/>
      <c r="L202" s="47">
        <f>SUM(M202:N202)</f>
        <v>0</v>
      </c>
      <c r="M202" s="97"/>
      <c r="N202" s="97"/>
    </row>
    <row r="203" spans="1:14" ht="78.75">
      <c r="A203" s="166" t="s">
        <v>513</v>
      </c>
      <c r="B203" s="56" t="s">
        <v>1011</v>
      </c>
      <c r="C203" s="51" t="s">
        <v>532</v>
      </c>
      <c r="D203" s="93" t="s">
        <v>854</v>
      </c>
      <c r="E203" s="54"/>
      <c r="F203" s="47">
        <f aca="true" t="shared" si="92" ref="F203:N205">F204</f>
        <v>0</v>
      </c>
      <c r="G203" s="47">
        <f t="shared" si="92"/>
        <v>0</v>
      </c>
      <c r="H203" s="47">
        <f t="shared" si="92"/>
        <v>0</v>
      </c>
      <c r="I203" s="47">
        <f t="shared" si="92"/>
        <v>0</v>
      </c>
      <c r="J203" s="47">
        <f t="shared" si="92"/>
        <v>0</v>
      </c>
      <c r="K203" s="47">
        <f t="shared" si="92"/>
        <v>0</v>
      </c>
      <c r="L203" s="47">
        <f t="shared" si="92"/>
        <v>0</v>
      </c>
      <c r="M203" s="47">
        <f t="shared" si="92"/>
        <v>0</v>
      </c>
      <c r="N203" s="47">
        <f t="shared" si="92"/>
        <v>0</v>
      </c>
    </row>
    <row r="204" spans="1:14" ht="141.75">
      <c r="A204" s="166" t="s">
        <v>450</v>
      </c>
      <c r="B204" s="51" t="s">
        <v>1011</v>
      </c>
      <c r="C204" s="51" t="s">
        <v>532</v>
      </c>
      <c r="D204" s="93" t="s">
        <v>643</v>
      </c>
      <c r="E204" s="51"/>
      <c r="F204" s="47">
        <f t="shared" si="92"/>
        <v>0</v>
      </c>
      <c r="G204" s="47">
        <f t="shared" si="92"/>
        <v>0</v>
      </c>
      <c r="H204" s="47">
        <f t="shared" si="92"/>
        <v>0</v>
      </c>
      <c r="I204" s="47">
        <f t="shared" si="92"/>
        <v>0</v>
      </c>
      <c r="J204" s="47">
        <f t="shared" si="92"/>
        <v>0</v>
      </c>
      <c r="K204" s="47">
        <f t="shared" si="92"/>
        <v>0</v>
      </c>
      <c r="L204" s="47">
        <f t="shared" si="92"/>
        <v>0</v>
      </c>
      <c r="M204" s="47">
        <f t="shared" si="92"/>
        <v>0</v>
      </c>
      <c r="N204" s="47">
        <f t="shared" si="92"/>
        <v>0</v>
      </c>
    </row>
    <row r="205" spans="1:14" ht="78.75" customHeight="1">
      <c r="A205" s="166" t="s">
        <v>451</v>
      </c>
      <c r="B205" s="51" t="s">
        <v>1011</v>
      </c>
      <c r="C205" s="51" t="s">
        <v>532</v>
      </c>
      <c r="D205" s="93" t="s">
        <v>644</v>
      </c>
      <c r="E205" s="51"/>
      <c r="F205" s="47">
        <f t="shared" si="92"/>
        <v>0</v>
      </c>
      <c r="G205" s="97">
        <f t="shared" si="92"/>
        <v>0</v>
      </c>
      <c r="H205" s="97">
        <f t="shared" si="92"/>
        <v>0</v>
      </c>
      <c r="I205" s="97">
        <f t="shared" si="92"/>
        <v>0</v>
      </c>
      <c r="J205" s="97">
        <f t="shared" si="92"/>
        <v>0</v>
      </c>
      <c r="K205" s="97">
        <f t="shared" si="92"/>
        <v>0</v>
      </c>
      <c r="L205" s="47">
        <f t="shared" si="92"/>
        <v>0</v>
      </c>
      <c r="M205" s="97">
        <f t="shared" si="92"/>
        <v>0</v>
      </c>
      <c r="N205" s="97">
        <f t="shared" si="92"/>
        <v>0</v>
      </c>
    </row>
    <row r="206" spans="1:14" ht="110.25">
      <c r="A206" s="166" t="s">
        <v>425</v>
      </c>
      <c r="B206" s="51" t="s">
        <v>1011</v>
      </c>
      <c r="C206" s="51" t="s">
        <v>532</v>
      </c>
      <c r="D206" s="93" t="s">
        <v>423</v>
      </c>
      <c r="E206" s="51" t="s">
        <v>495</v>
      </c>
      <c r="F206" s="47">
        <f>G206+H206</f>
        <v>0</v>
      </c>
      <c r="G206" s="97">
        <v>0</v>
      </c>
      <c r="H206" s="97"/>
      <c r="I206" s="47">
        <f>J206+K206</f>
        <v>0</v>
      </c>
      <c r="J206" s="97"/>
      <c r="K206" s="97"/>
      <c r="L206" s="47">
        <f>M206+N206</f>
        <v>0</v>
      </c>
      <c r="M206" s="97"/>
      <c r="N206" s="97"/>
    </row>
    <row r="207" spans="1:14" ht="15.75">
      <c r="A207" s="164" t="s">
        <v>783</v>
      </c>
      <c r="B207" s="50" t="s">
        <v>647</v>
      </c>
      <c r="C207" s="51"/>
      <c r="D207" s="51"/>
      <c r="E207" s="51"/>
      <c r="F207" s="88">
        <f>SUM(F208,F219,F238,F246,F251,F272)</f>
        <v>661357.1</v>
      </c>
      <c r="G207" s="88">
        <f aca="true" t="shared" si="93" ref="G207:N207">SUM(G208,G219,G238,G246,G251,G272)</f>
        <v>460455.20000000007</v>
      </c>
      <c r="H207" s="88">
        <f t="shared" si="93"/>
        <v>200901.90000000002</v>
      </c>
      <c r="I207" s="88">
        <f t="shared" si="93"/>
        <v>556127.0999999999</v>
      </c>
      <c r="J207" s="88">
        <f t="shared" si="93"/>
        <v>420224.19999999995</v>
      </c>
      <c r="K207" s="88">
        <f t="shared" si="93"/>
        <v>135902.9</v>
      </c>
      <c r="L207" s="88">
        <f t="shared" si="93"/>
        <v>519425.39999999997</v>
      </c>
      <c r="M207" s="88">
        <f t="shared" si="93"/>
        <v>389241.89999999997</v>
      </c>
      <c r="N207" s="88">
        <f t="shared" si="93"/>
        <v>130183.5</v>
      </c>
    </row>
    <row r="208" spans="1:14" ht="15.75">
      <c r="A208" s="164" t="s">
        <v>281</v>
      </c>
      <c r="B208" s="50" t="s">
        <v>647</v>
      </c>
      <c r="C208" s="50" t="s">
        <v>527</v>
      </c>
      <c r="D208" s="51"/>
      <c r="E208" s="51"/>
      <c r="F208" s="88">
        <f>SUM(F209,)</f>
        <v>177444.7</v>
      </c>
      <c r="G208" s="88">
        <f aca="true" t="shared" si="94" ref="G208:N208">SUM(G209,)</f>
        <v>147695.6</v>
      </c>
      <c r="H208" s="88">
        <f t="shared" si="94"/>
        <v>29749.1</v>
      </c>
      <c r="I208" s="88">
        <f t="shared" si="94"/>
        <v>167917.8</v>
      </c>
      <c r="J208" s="88">
        <f t="shared" si="94"/>
        <v>150213</v>
      </c>
      <c r="K208" s="88">
        <f t="shared" si="94"/>
        <v>17704.8</v>
      </c>
      <c r="L208" s="88">
        <f t="shared" si="94"/>
        <v>108964</v>
      </c>
      <c r="M208" s="88">
        <f t="shared" si="94"/>
        <v>95999</v>
      </c>
      <c r="N208" s="88">
        <f t="shared" si="94"/>
        <v>12965</v>
      </c>
    </row>
    <row r="209" spans="1:14" ht="63">
      <c r="A209" s="161" t="s">
        <v>207</v>
      </c>
      <c r="B209" s="57" t="s">
        <v>647</v>
      </c>
      <c r="C209" s="57" t="s">
        <v>527</v>
      </c>
      <c r="D209" s="58" t="s">
        <v>897</v>
      </c>
      <c r="E209" s="51"/>
      <c r="F209" s="47">
        <f aca="true" t="shared" si="95" ref="F209:N209">F210</f>
        <v>177444.7</v>
      </c>
      <c r="G209" s="47">
        <f t="shared" si="95"/>
        <v>147695.6</v>
      </c>
      <c r="H209" s="47">
        <f t="shared" si="95"/>
        <v>29749.1</v>
      </c>
      <c r="I209" s="47">
        <f t="shared" si="95"/>
        <v>167917.8</v>
      </c>
      <c r="J209" s="47">
        <f t="shared" si="95"/>
        <v>150213</v>
      </c>
      <c r="K209" s="47">
        <f t="shared" si="95"/>
        <v>17704.8</v>
      </c>
      <c r="L209" s="47">
        <f t="shared" si="95"/>
        <v>108964</v>
      </c>
      <c r="M209" s="47">
        <f t="shared" si="95"/>
        <v>95999</v>
      </c>
      <c r="N209" s="47">
        <f t="shared" si="95"/>
        <v>12965</v>
      </c>
    </row>
    <row r="210" spans="1:14" ht="94.5">
      <c r="A210" s="161" t="s">
        <v>361</v>
      </c>
      <c r="B210" s="57" t="s">
        <v>647</v>
      </c>
      <c r="C210" s="57" t="s">
        <v>527</v>
      </c>
      <c r="D210" s="58" t="s">
        <v>898</v>
      </c>
      <c r="E210" s="51"/>
      <c r="F210" s="47">
        <f aca="true" t="shared" si="96" ref="F210:N210">SUM(F211,F214)</f>
        <v>177444.7</v>
      </c>
      <c r="G210" s="47">
        <f t="shared" si="96"/>
        <v>147695.6</v>
      </c>
      <c r="H210" s="47">
        <f t="shared" si="96"/>
        <v>29749.1</v>
      </c>
      <c r="I210" s="47">
        <f t="shared" si="96"/>
        <v>167917.8</v>
      </c>
      <c r="J210" s="47">
        <f t="shared" si="96"/>
        <v>150213</v>
      </c>
      <c r="K210" s="47">
        <f t="shared" si="96"/>
        <v>17704.8</v>
      </c>
      <c r="L210" s="47">
        <f t="shared" si="96"/>
        <v>108964</v>
      </c>
      <c r="M210" s="47">
        <f t="shared" si="96"/>
        <v>95999</v>
      </c>
      <c r="N210" s="47">
        <f t="shared" si="96"/>
        <v>12965</v>
      </c>
    </row>
    <row r="211" spans="1:14" ht="78.75">
      <c r="A211" s="161" t="s">
        <v>250</v>
      </c>
      <c r="B211" s="57" t="s">
        <v>647</v>
      </c>
      <c r="C211" s="57" t="s">
        <v>527</v>
      </c>
      <c r="D211" s="58" t="s">
        <v>899</v>
      </c>
      <c r="E211" s="51"/>
      <c r="F211" s="47">
        <f aca="true" t="shared" si="97" ref="F211:N211">SUM(F212:F213)</f>
        <v>111940.5</v>
      </c>
      <c r="G211" s="47">
        <f t="shared" si="97"/>
        <v>87053</v>
      </c>
      <c r="H211" s="47">
        <f t="shared" si="97"/>
        <v>24887.5</v>
      </c>
      <c r="I211" s="47">
        <f t="shared" si="97"/>
        <v>106736.8</v>
      </c>
      <c r="J211" s="47">
        <f t="shared" si="97"/>
        <v>91664</v>
      </c>
      <c r="K211" s="47">
        <f t="shared" si="97"/>
        <v>15072.8</v>
      </c>
      <c r="L211" s="47">
        <f t="shared" si="97"/>
        <v>108964</v>
      </c>
      <c r="M211" s="47">
        <f t="shared" si="97"/>
        <v>95999</v>
      </c>
      <c r="N211" s="47">
        <f t="shared" si="97"/>
        <v>12965</v>
      </c>
    </row>
    <row r="212" spans="1:14" ht="189">
      <c r="A212" s="161" t="s">
        <v>541</v>
      </c>
      <c r="B212" s="57" t="s">
        <v>647</v>
      </c>
      <c r="C212" s="57" t="s">
        <v>527</v>
      </c>
      <c r="D212" s="51" t="s">
        <v>902</v>
      </c>
      <c r="E212" s="51" t="s">
        <v>784</v>
      </c>
      <c r="F212" s="47">
        <f>SUM(G212:H212)</f>
        <v>24887.5</v>
      </c>
      <c r="G212" s="47">
        <v>0</v>
      </c>
      <c r="H212" s="47">
        <v>24887.5</v>
      </c>
      <c r="I212" s="47">
        <f>SUM(J212:K212)</f>
        <v>15072.8</v>
      </c>
      <c r="J212" s="47">
        <v>0</v>
      </c>
      <c r="K212" s="47">
        <v>15072.8</v>
      </c>
      <c r="L212" s="47">
        <f>SUM(M212:N212)</f>
        <v>12965</v>
      </c>
      <c r="M212" s="47">
        <v>0</v>
      </c>
      <c r="N212" s="47">
        <v>12965</v>
      </c>
    </row>
    <row r="213" spans="1:14" ht="189">
      <c r="A213" s="160" t="s">
        <v>760</v>
      </c>
      <c r="B213" s="57" t="s">
        <v>647</v>
      </c>
      <c r="C213" s="57" t="s">
        <v>527</v>
      </c>
      <c r="D213" s="95" t="s">
        <v>903</v>
      </c>
      <c r="E213" s="51" t="s">
        <v>784</v>
      </c>
      <c r="F213" s="47">
        <f>SUM(G213:H213)</f>
        <v>87053</v>
      </c>
      <c r="G213" s="47">
        <v>87053</v>
      </c>
      <c r="H213" s="47">
        <v>0</v>
      </c>
      <c r="I213" s="47">
        <f>SUM(J213:K213)</f>
        <v>91664</v>
      </c>
      <c r="J213" s="47">
        <v>91664</v>
      </c>
      <c r="K213" s="47">
        <v>0</v>
      </c>
      <c r="L213" s="47">
        <f>SUM(M213:N213)</f>
        <v>95999</v>
      </c>
      <c r="M213" s="47">
        <v>95999</v>
      </c>
      <c r="N213" s="47">
        <v>0</v>
      </c>
    </row>
    <row r="214" spans="1:14" ht="63">
      <c r="A214" s="166" t="s">
        <v>595</v>
      </c>
      <c r="B214" s="57" t="s">
        <v>647</v>
      </c>
      <c r="C214" s="57" t="s">
        <v>527</v>
      </c>
      <c r="D214" s="58" t="s">
        <v>603</v>
      </c>
      <c r="E214" s="51"/>
      <c r="F214" s="59">
        <f aca="true" t="shared" si="98" ref="F214:N214">SUM(F215:F218)</f>
        <v>65504.200000000004</v>
      </c>
      <c r="G214" s="59">
        <f t="shared" si="98"/>
        <v>60642.6</v>
      </c>
      <c r="H214" s="59">
        <f t="shared" si="98"/>
        <v>4861.6</v>
      </c>
      <c r="I214" s="59">
        <f t="shared" si="98"/>
        <v>61181</v>
      </c>
      <c r="J214" s="59">
        <f t="shared" si="98"/>
        <v>58549</v>
      </c>
      <c r="K214" s="59">
        <f t="shared" si="98"/>
        <v>2632</v>
      </c>
      <c r="L214" s="59">
        <f t="shared" si="98"/>
        <v>0</v>
      </c>
      <c r="M214" s="59">
        <f t="shared" si="98"/>
        <v>0</v>
      </c>
      <c r="N214" s="59">
        <f t="shared" si="98"/>
        <v>0</v>
      </c>
    </row>
    <row r="215" spans="1:14" ht="94.5">
      <c r="A215" s="166" t="s">
        <v>523</v>
      </c>
      <c r="B215" s="57" t="s">
        <v>647</v>
      </c>
      <c r="C215" s="57" t="s">
        <v>527</v>
      </c>
      <c r="D215" s="51" t="s">
        <v>597</v>
      </c>
      <c r="E215" s="52" t="s">
        <v>495</v>
      </c>
      <c r="F215" s="59">
        <f>SUM(G215:H215)</f>
        <v>4369.6</v>
      </c>
      <c r="G215" s="59"/>
      <c r="H215" s="59">
        <v>4369.6</v>
      </c>
      <c r="I215" s="59">
        <f>SUM(J215:K215)</f>
        <v>2632</v>
      </c>
      <c r="J215" s="59"/>
      <c r="K215" s="59">
        <v>2632</v>
      </c>
      <c r="L215" s="59">
        <f>SUM(M215:N215)</f>
        <v>0</v>
      </c>
      <c r="M215" s="59"/>
      <c r="N215" s="59"/>
    </row>
    <row r="216" spans="1:14" ht="110.25">
      <c r="A216" s="166" t="s">
        <v>661</v>
      </c>
      <c r="B216" s="57" t="s">
        <v>647</v>
      </c>
      <c r="C216" s="57" t="s">
        <v>527</v>
      </c>
      <c r="D216" s="51" t="s">
        <v>598</v>
      </c>
      <c r="E216" s="52" t="s">
        <v>495</v>
      </c>
      <c r="F216" s="59">
        <f>SUM(G216:H216)</f>
        <v>53507</v>
      </c>
      <c r="G216" s="59">
        <v>53507</v>
      </c>
      <c r="H216" s="59"/>
      <c r="I216" s="59">
        <f>SUM(J216:K216)</f>
        <v>58549</v>
      </c>
      <c r="J216" s="59">
        <v>58549</v>
      </c>
      <c r="K216" s="59"/>
      <c r="L216" s="59">
        <f>SUM(M216:N216)</f>
        <v>0</v>
      </c>
      <c r="M216" s="59"/>
      <c r="N216" s="59"/>
    </row>
    <row r="217" spans="1:14" ht="173.25">
      <c r="A217" s="166" t="s">
        <v>460</v>
      </c>
      <c r="B217" s="57" t="s">
        <v>647</v>
      </c>
      <c r="C217" s="57" t="s">
        <v>527</v>
      </c>
      <c r="D217" s="51" t="s">
        <v>374</v>
      </c>
      <c r="E217" s="52" t="s">
        <v>495</v>
      </c>
      <c r="F217" s="59">
        <f>SUM(G217:H217)</f>
        <v>274.3</v>
      </c>
      <c r="G217" s="59">
        <v>260.6</v>
      </c>
      <c r="H217" s="59">
        <v>13.7</v>
      </c>
      <c r="I217" s="59">
        <f>SUM(J217:K217)</f>
        <v>0</v>
      </c>
      <c r="J217" s="59"/>
      <c r="K217" s="59"/>
      <c r="L217" s="59">
        <f>SUM(M217:N217)</f>
        <v>0</v>
      </c>
      <c r="M217" s="59"/>
      <c r="N217" s="59"/>
    </row>
    <row r="218" spans="1:14" ht="204.75">
      <c r="A218" s="177" t="s">
        <v>877</v>
      </c>
      <c r="B218" s="57" t="s">
        <v>647</v>
      </c>
      <c r="C218" s="57" t="s">
        <v>527</v>
      </c>
      <c r="D218" s="51" t="s">
        <v>374</v>
      </c>
      <c r="E218" s="52" t="s">
        <v>784</v>
      </c>
      <c r="F218" s="59">
        <f>SUM(G218:H218)</f>
        <v>7353.3</v>
      </c>
      <c r="G218" s="59">
        <f>9079.4-2204.4</f>
        <v>6875</v>
      </c>
      <c r="H218" s="59">
        <v>478.3</v>
      </c>
      <c r="I218" s="59">
        <f>SUM(J218:K218)</f>
        <v>0</v>
      </c>
      <c r="J218" s="59"/>
      <c r="K218" s="59"/>
      <c r="L218" s="59">
        <f>SUM(M218:N218)</f>
        <v>0</v>
      </c>
      <c r="M218" s="59"/>
      <c r="N218" s="59"/>
    </row>
    <row r="219" spans="1:14" ht="15.75">
      <c r="A219" s="164" t="s">
        <v>282</v>
      </c>
      <c r="B219" s="50" t="s">
        <v>647</v>
      </c>
      <c r="C219" s="50" t="s">
        <v>533</v>
      </c>
      <c r="D219" s="51"/>
      <c r="E219" s="51"/>
      <c r="F219" s="88">
        <f aca="true" t="shared" si="99" ref="F219:N219">SUM(F220)</f>
        <v>400279.3</v>
      </c>
      <c r="G219" s="88">
        <f t="shared" si="99"/>
        <v>312759.60000000003</v>
      </c>
      <c r="H219" s="88">
        <f t="shared" si="99"/>
        <v>87519.70000000001</v>
      </c>
      <c r="I219" s="88">
        <f t="shared" si="99"/>
        <v>308928.19999999995</v>
      </c>
      <c r="J219" s="88">
        <f t="shared" si="99"/>
        <v>269798.1</v>
      </c>
      <c r="K219" s="88">
        <f t="shared" si="99"/>
        <v>39130.1</v>
      </c>
      <c r="L219" s="88">
        <f t="shared" si="99"/>
        <v>328758.6</v>
      </c>
      <c r="M219" s="88">
        <f t="shared" si="99"/>
        <v>293021.3</v>
      </c>
      <c r="N219" s="88">
        <f t="shared" si="99"/>
        <v>35737.3</v>
      </c>
    </row>
    <row r="220" spans="1:14" ht="63">
      <c r="A220" s="161" t="s">
        <v>207</v>
      </c>
      <c r="B220" s="57" t="s">
        <v>647</v>
      </c>
      <c r="C220" s="57" t="s">
        <v>533</v>
      </c>
      <c r="D220" s="105" t="s">
        <v>897</v>
      </c>
      <c r="E220" s="51"/>
      <c r="F220" s="47">
        <f aca="true" t="shared" si="100" ref="F220:N220">SUM(F221,)</f>
        <v>400279.3</v>
      </c>
      <c r="G220" s="47">
        <f t="shared" si="100"/>
        <v>312759.60000000003</v>
      </c>
      <c r="H220" s="47">
        <f t="shared" si="100"/>
        <v>87519.70000000001</v>
      </c>
      <c r="I220" s="47">
        <f t="shared" si="100"/>
        <v>308928.19999999995</v>
      </c>
      <c r="J220" s="47">
        <f t="shared" si="100"/>
        <v>269798.1</v>
      </c>
      <c r="K220" s="47">
        <f t="shared" si="100"/>
        <v>39130.1</v>
      </c>
      <c r="L220" s="47">
        <f t="shared" si="100"/>
        <v>328758.6</v>
      </c>
      <c r="M220" s="47">
        <f t="shared" si="100"/>
        <v>293021.3</v>
      </c>
      <c r="N220" s="47">
        <f t="shared" si="100"/>
        <v>35737.3</v>
      </c>
    </row>
    <row r="221" spans="1:14" ht="94.5">
      <c r="A221" s="161" t="s">
        <v>208</v>
      </c>
      <c r="B221" s="57" t="s">
        <v>647</v>
      </c>
      <c r="C221" s="57" t="s">
        <v>533</v>
      </c>
      <c r="D221" s="105" t="s">
        <v>761</v>
      </c>
      <c r="E221" s="51"/>
      <c r="F221" s="47">
        <f>SUM(F222,F228,F231,F233)</f>
        <v>400279.3</v>
      </c>
      <c r="G221" s="47">
        <f aca="true" t="shared" si="101" ref="G221:N221">SUM(G222,G228,G231,G233)</f>
        <v>312759.60000000003</v>
      </c>
      <c r="H221" s="47">
        <f t="shared" si="101"/>
        <v>87519.70000000001</v>
      </c>
      <c r="I221" s="47">
        <f t="shared" si="101"/>
        <v>308928.19999999995</v>
      </c>
      <c r="J221" s="47">
        <f t="shared" si="101"/>
        <v>269798.1</v>
      </c>
      <c r="K221" s="47">
        <f t="shared" si="101"/>
        <v>39130.1</v>
      </c>
      <c r="L221" s="47">
        <f t="shared" si="101"/>
        <v>328758.6</v>
      </c>
      <c r="M221" s="47">
        <f t="shared" si="101"/>
        <v>293021.3</v>
      </c>
      <c r="N221" s="47">
        <f t="shared" si="101"/>
        <v>35737.3</v>
      </c>
    </row>
    <row r="222" spans="1:14" ht="47.25">
      <c r="A222" s="161" t="s">
        <v>777</v>
      </c>
      <c r="B222" s="57" t="s">
        <v>647</v>
      </c>
      <c r="C222" s="57" t="s">
        <v>533</v>
      </c>
      <c r="D222" s="105" t="s">
        <v>762</v>
      </c>
      <c r="E222" s="51"/>
      <c r="F222" s="47">
        <f>SUM(F223:F227)</f>
        <v>272064.1</v>
      </c>
      <c r="G222" s="47">
        <f aca="true" t="shared" si="102" ref="G222:N222">SUM(G223:G227)</f>
        <v>199399</v>
      </c>
      <c r="H222" s="47">
        <f t="shared" si="102"/>
        <v>72665.1</v>
      </c>
      <c r="I222" s="47">
        <f t="shared" si="102"/>
        <v>240429.09999999998</v>
      </c>
      <c r="J222" s="47">
        <f t="shared" si="102"/>
        <v>204724.1</v>
      </c>
      <c r="K222" s="47">
        <f t="shared" si="102"/>
        <v>35705</v>
      </c>
      <c r="L222" s="47">
        <f t="shared" si="102"/>
        <v>245199.59999999998</v>
      </c>
      <c r="M222" s="47">
        <f t="shared" si="102"/>
        <v>213640.3</v>
      </c>
      <c r="N222" s="47">
        <f t="shared" si="102"/>
        <v>31559.3</v>
      </c>
    </row>
    <row r="223" spans="1:14" ht="126">
      <c r="A223" s="161" t="s">
        <v>763</v>
      </c>
      <c r="B223" s="57" t="s">
        <v>647</v>
      </c>
      <c r="C223" s="57" t="s">
        <v>533</v>
      </c>
      <c r="D223" s="56" t="s">
        <v>904</v>
      </c>
      <c r="E223" s="51" t="s">
        <v>784</v>
      </c>
      <c r="F223" s="47">
        <f>SUM(G223:H223)</f>
        <v>71474.6</v>
      </c>
      <c r="G223" s="97">
        <v>0</v>
      </c>
      <c r="H223" s="97">
        <v>71474.6</v>
      </c>
      <c r="I223" s="47">
        <f>SUM(J223:K223)</f>
        <v>34465.8</v>
      </c>
      <c r="J223" s="97">
        <v>0</v>
      </c>
      <c r="K223" s="97">
        <v>34465.8</v>
      </c>
      <c r="L223" s="47">
        <f>SUM(M223:N223)</f>
        <v>30270.8</v>
      </c>
      <c r="M223" s="97">
        <v>0</v>
      </c>
      <c r="N223" s="97">
        <v>30270.8</v>
      </c>
    </row>
    <row r="224" spans="1:14" ht="110.25">
      <c r="A224" s="160" t="s">
        <v>272</v>
      </c>
      <c r="B224" s="57" t="s">
        <v>647</v>
      </c>
      <c r="C224" s="57" t="s">
        <v>533</v>
      </c>
      <c r="D224" s="95" t="s">
        <v>905</v>
      </c>
      <c r="E224" s="51" t="s">
        <v>784</v>
      </c>
      <c r="F224" s="47">
        <f>SUM(G224:H224)</f>
        <v>186562</v>
      </c>
      <c r="G224" s="47">
        <f>186562</f>
        <v>186562</v>
      </c>
      <c r="H224" s="47">
        <v>0</v>
      </c>
      <c r="I224" s="47">
        <f>SUM(J224:K224)</f>
        <v>191733</v>
      </c>
      <c r="J224" s="47">
        <v>191733</v>
      </c>
      <c r="K224" s="47">
        <v>0</v>
      </c>
      <c r="L224" s="47">
        <f>SUM(M224:N224)</f>
        <v>200493</v>
      </c>
      <c r="M224" s="47">
        <v>200493</v>
      </c>
      <c r="N224" s="47">
        <v>0</v>
      </c>
    </row>
    <row r="225" spans="1:14" ht="204.75">
      <c r="A225" s="161" t="s">
        <v>679</v>
      </c>
      <c r="B225" s="57" t="s">
        <v>647</v>
      </c>
      <c r="C225" s="57" t="s">
        <v>533</v>
      </c>
      <c r="D225" s="56" t="s">
        <v>680</v>
      </c>
      <c r="E225" s="51" t="s">
        <v>784</v>
      </c>
      <c r="F225" s="47">
        <f>SUM(G225:H225)</f>
        <v>4960.5</v>
      </c>
      <c r="G225" s="97">
        <v>3770</v>
      </c>
      <c r="H225" s="97">
        <v>1190.5</v>
      </c>
      <c r="I225" s="47">
        <f>SUM(J225:K225)</f>
        <v>5163.3</v>
      </c>
      <c r="J225" s="97">
        <v>3924.1</v>
      </c>
      <c r="K225" s="97">
        <v>1239.2</v>
      </c>
      <c r="L225" s="47">
        <f>SUM(M225:N225)</f>
        <v>5368.8</v>
      </c>
      <c r="M225" s="97">
        <v>4080.3</v>
      </c>
      <c r="N225" s="97">
        <v>1288.5</v>
      </c>
    </row>
    <row r="226" spans="1:14" ht="204.75">
      <c r="A226" s="160" t="s">
        <v>629</v>
      </c>
      <c r="B226" s="57" t="s">
        <v>647</v>
      </c>
      <c r="C226" s="57" t="s">
        <v>533</v>
      </c>
      <c r="D226" s="95" t="s">
        <v>906</v>
      </c>
      <c r="E226" s="51" t="s">
        <v>784</v>
      </c>
      <c r="F226" s="47">
        <f>SUM(G226:H226)</f>
        <v>1055</v>
      </c>
      <c r="G226" s="47">
        <v>1055</v>
      </c>
      <c r="H226" s="47">
        <v>0</v>
      </c>
      <c r="I226" s="47">
        <f>SUM(J226:K226)</f>
        <v>1055</v>
      </c>
      <c r="J226" s="47">
        <v>1055</v>
      </c>
      <c r="K226" s="47">
        <v>0</v>
      </c>
      <c r="L226" s="47">
        <f>SUM(M226:N226)</f>
        <v>1055</v>
      </c>
      <c r="M226" s="47">
        <v>1055</v>
      </c>
      <c r="N226" s="47">
        <v>0</v>
      </c>
    </row>
    <row r="227" spans="1:14" ht="189">
      <c r="A227" s="160" t="s">
        <v>681</v>
      </c>
      <c r="B227" s="57" t="s">
        <v>647</v>
      </c>
      <c r="C227" s="57" t="s">
        <v>533</v>
      </c>
      <c r="D227" s="95" t="s">
        <v>167</v>
      </c>
      <c r="E227" s="51" t="s">
        <v>784</v>
      </c>
      <c r="F227" s="47">
        <f>SUM(G227:H227)</f>
        <v>8012</v>
      </c>
      <c r="G227" s="47">
        <v>8012</v>
      </c>
      <c r="H227" s="47"/>
      <c r="I227" s="47">
        <f>SUM(J227:K227)</f>
        <v>8012</v>
      </c>
      <c r="J227" s="47">
        <v>8012</v>
      </c>
      <c r="K227" s="47"/>
      <c r="L227" s="47">
        <f>SUM(M227:N227)</f>
        <v>8012</v>
      </c>
      <c r="M227" s="47">
        <v>8012</v>
      </c>
      <c r="N227" s="47"/>
    </row>
    <row r="228" spans="1:14" ht="70.5" customHeight="1">
      <c r="A228" s="166" t="s">
        <v>637</v>
      </c>
      <c r="B228" s="57" t="s">
        <v>647</v>
      </c>
      <c r="C228" s="51" t="s">
        <v>533</v>
      </c>
      <c r="D228" s="58" t="s">
        <v>638</v>
      </c>
      <c r="E228" s="52"/>
      <c r="F228" s="47">
        <f aca="true" t="shared" si="103" ref="F228:N228">SUM(F229:F230)</f>
        <v>73114.5</v>
      </c>
      <c r="G228" s="47">
        <f t="shared" si="103"/>
        <v>61147.2</v>
      </c>
      <c r="H228" s="47">
        <f t="shared" si="103"/>
        <v>11967.3</v>
      </c>
      <c r="I228" s="47">
        <f t="shared" si="103"/>
        <v>15443.800000000001</v>
      </c>
      <c r="J228" s="47">
        <f t="shared" si="103"/>
        <v>14671.6</v>
      </c>
      <c r="K228" s="47">
        <f t="shared" si="103"/>
        <v>772.2</v>
      </c>
      <c r="L228" s="47">
        <f t="shared" si="103"/>
        <v>83559</v>
      </c>
      <c r="M228" s="47">
        <f t="shared" si="103"/>
        <v>79381</v>
      </c>
      <c r="N228" s="47">
        <f t="shared" si="103"/>
        <v>4178</v>
      </c>
    </row>
    <row r="229" spans="1:14" ht="94.5">
      <c r="A229" s="166" t="s">
        <v>523</v>
      </c>
      <c r="B229" s="57" t="s">
        <v>647</v>
      </c>
      <c r="C229" s="51" t="s">
        <v>533</v>
      </c>
      <c r="D229" s="51" t="s">
        <v>135</v>
      </c>
      <c r="E229" s="52" t="s">
        <v>495</v>
      </c>
      <c r="F229" s="59">
        <f>SUM(G229:H229)</f>
        <v>11967.3</v>
      </c>
      <c r="G229" s="59"/>
      <c r="H229" s="59">
        <v>11967.3</v>
      </c>
      <c r="I229" s="59">
        <f>SUM(J229:K229)</f>
        <v>772.2</v>
      </c>
      <c r="J229" s="59"/>
      <c r="K229" s="59">
        <f>597+175.2</f>
        <v>772.2</v>
      </c>
      <c r="L229" s="59">
        <f>SUM(M229:N229)</f>
        <v>4178</v>
      </c>
      <c r="M229" s="59"/>
      <c r="N229" s="59">
        <v>4178</v>
      </c>
    </row>
    <row r="230" spans="1:14" ht="110.25">
      <c r="A230" s="166" t="s">
        <v>661</v>
      </c>
      <c r="B230" s="57" t="s">
        <v>647</v>
      </c>
      <c r="C230" s="51" t="s">
        <v>533</v>
      </c>
      <c r="D230" s="51" t="s">
        <v>698</v>
      </c>
      <c r="E230" s="52" t="s">
        <v>495</v>
      </c>
      <c r="F230" s="59">
        <f>SUM(G230:H230)</f>
        <v>61147.2</v>
      </c>
      <c r="G230" s="59">
        <v>61147.2</v>
      </c>
      <c r="H230" s="59"/>
      <c r="I230" s="59">
        <f>SUM(J230:K230)</f>
        <v>14671.6</v>
      </c>
      <c r="J230" s="59">
        <v>14671.6</v>
      </c>
      <c r="K230" s="59"/>
      <c r="L230" s="59">
        <f>SUM(M230:N230)</f>
        <v>79381</v>
      </c>
      <c r="M230" s="59">
        <v>79381</v>
      </c>
      <c r="N230" s="59"/>
    </row>
    <row r="231" spans="1:14" ht="126">
      <c r="A231" s="160" t="s">
        <v>432</v>
      </c>
      <c r="B231" s="51" t="s">
        <v>647</v>
      </c>
      <c r="C231" s="51" t="s">
        <v>533</v>
      </c>
      <c r="D231" s="58" t="s">
        <v>434</v>
      </c>
      <c r="E231" s="51"/>
      <c r="F231" s="47">
        <f>F232</f>
        <v>1682.5</v>
      </c>
      <c r="G231" s="47">
        <f aca="true" t="shared" si="104" ref="G231:N231">G232</f>
        <v>1592.2</v>
      </c>
      <c r="H231" s="47">
        <f t="shared" si="104"/>
        <v>90.3</v>
      </c>
      <c r="I231" s="47">
        <f t="shared" si="104"/>
        <v>0</v>
      </c>
      <c r="J231" s="47">
        <f t="shared" si="104"/>
        <v>0</v>
      </c>
      <c r="K231" s="47">
        <f t="shared" si="104"/>
        <v>0</v>
      </c>
      <c r="L231" s="47">
        <f t="shared" si="104"/>
        <v>0</v>
      </c>
      <c r="M231" s="47">
        <f t="shared" si="104"/>
        <v>0</v>
      </c>
      <c r="N231" s="47">
        <f t="shared" si="104"/>
        <v>0</v>
      </c>
    </row>
    <row r="232" spans="1:14" ht="189">
      <c r="A232" s="160" t="s">
        <v>433</v>
      </c>
      <c r="B232" s="51" t="s">
        <v>647</v>
      </c>
      <c r="C232" s="51" t="s">
        <v>533</v>
      </c>
      <c r="D232" s="95" t="s">
        <v>442</v>
      </c>
      <c r="E232" s="51" t="s">
        <v>784</v>
      </c>
      <c r="F232" s="47">
        <f>SUM(G232:H232)</f>
        <v>1682.5</v>
      </c>
      <c r="G232" s="47">
        <v>1592.2</v>
      </c>
      <c r="H232" s="47">
        <v>90.3</v>
      </c>
      <c r="I232" s="47">
        <f>SUM(J232:K232)</f>
        <v>0</v>
      </c>
      <c r="J232" s="47"/>
      <c r="K232" s="47"/>
      <c r="L232" s="47">
        <f>SUM(M232:N232)</f>
        <v>0</v>
      </c>
      <c r="M232" s="47"/>
      <c r="N232" s="47"/>
    </row>
    <row r="233" spans="1:14" ht="78.75">
      <c r="A233" s="166" t="s">
        <v>881</v>
      </c>
      <c r="B233" s="57" t="s">
        <v>647</v>
      </c>
      <c r="C233" s="51" t="s">
        <v>533</v>
      </c>
      <c r="D233" s="58" t="s">
        <v>872</v>
      </c>
      <c r="E233" s="52"/>
      <c r="F233" s="59">
        <f>SUM(F234:F237)</f>
        <v>53418.2</v>
      </c>
      <c r="G233" s="59">
        <f aca="true" t="shared" si="105" ref="G233:N233">SUM(G234:G237)</f>
        <v>50621.2</v>
      </c>
      <c r="H233" s="59">
        <f t="shared" si="105"/>
        <v>2797</v>
      </c>
      <c r="I233" s="59">
        <f t="shared" si="105"/>
        <v>53055.299999999996</v>
      </c>
      <c r="J233" s="59">
        <f t="shared" si="105"/>
        <v>50402.399999999994</v>
      </c>
      <c r="K233" s="59">
        <f t="shared" si="105"/>
        <v>2652.8999999999996</v>
      </c>
      <c r="L233" s="59">
        <f t="shared" si="105"/>
        <v>0</v>
      </c>
      <c r="M233" s="59">
        <f t="shared" si="105"/>
        <v>0</v>
      </c>
      <c r="N233" s="59">
        <f t="shared" si="105"/>
        <v>0</v>
      </c>
    </row>
    <row r="234" spans="1:14" ht="120">
      <c r="A234" s="178" t="s">
        <v>870</v>
      </c>
      <c r="B234" s="51" t="s">
        <v>647</v>
      </c>
      <c r="C234" s="51" t="s">
        <v>533</v>
      </c>
      <c r="D234" s="137" t="s">
        <v>871</v>
      </c>
      <c r="E234" s="52" t="s">
        <v>495</v>
      </c>
      <c r="F234" s="59">
        <f>G234+H234</f>
        <v>24038.8</v>
      </c>
      <c r="G234" s="59">
        <v>22836.8</v>
      </c>
      <c r="H234" s="59">
        <v>1202</v>
      </c>
      <c r="I234" s="59">
        <f>J234+K234</f>
        <v>43983.2</v>
      </c>
      <c r="J234" s="59">
        <v>41784</v>
      </c>
      <c r="K234" s="59">
        <v>2199.2</v>
      </c>
      <c r="L234" s="59">
        <f>M234+N234</f>
        <v>0</v>
      </c>
      <c r="M234" s="59"/>
      <c r="N234" s="59"/>
    </row>
    <row r="235" spans="1:14" ht="141.75">
      <c r="A235" s="166" t="s">
        <v>733</v>
      </c>
      <c r="B235" s="57" t="s">
        <v>647</v>
      </c>
      <c r="C235" s="57" t="s">
        <v>533</v>
      </c>
      <c r="D235" s="51" t="s">
        <v>876</v>
      </c>
      <c r="E235" s="51" t="s">
        <v>495</v>
      </c>
      <c r="F235" s="59">
        <f>G235+H235</f>
        <v>274.3</v>
      </c>
      <c r="G235" s="59">
        <v>260.6</v>
      </c>
      <c r="H235" s="59">
        <v>13.7</v>
      </c>
      <c r="I235" s="59">
        <f>J235+K235</f>
        <v>0</v>
      </c>
      <c r="J235" s="59"/>
      <c r="K235" s="59"/>
      <c r="L235" s="59">
        <f>M235+N235</f>
        <v>0</v>
      </c>
      <c r="M235" s="59"/>
      <c r="N235" s="59"/>
    </row>
    <row r="236" spans="1:14" ht="173.25">
      <c r="A236" s="166" t="s">
        <v>875</v>
      </c>
      <c r="B236" s="57" t="s">
        <v>647</v>
      </c>
      <c r="C236" s="57" t="s">
        <v>533</v>
      </c>
      <c r="D236" s="51" t="s">
        <v>876</v>
      </c>
      <c r="E236" s="51" t="s">
        <v>784</v>
      </c>
      <c r="F236" s="47">
        <f>SUM(G236:H236)</f>
        <v>15275.5</v>
      </c>
      <c r="G236" s="47">
        <f>14530.6-144.9</f>
        <v>14385.7</v>
      </c>
      <c r="H236" s="47">
        <v>889.8</v>
      </c>
      <c r="I236" s="47">
        <f>SUM(J236:K236)</f>
        <v>2573.3999999999996</v>
      </c>
      <c r="J236" s="47">
        <v>2444.7</v>
      </c>
      <c r="K236" s="47">
        <v>128.7</v>
      </c>
      <c r="L236" s="47">
        <f>SUM(M236:N236)</f>
        <v>0</v>
      </c>
      <c r="M236" s="47"/>
      <c r="N236" s="47"/>
    </row>
    <row r="237" spans="1:14" ht="150">
      <c r="A237" s="144" t="s">
        <v>874</v>
      </c>
      <c r="B237" s="57" t="s">
        <v>647</v>
      </c>
      <c r="C237" s="57" t="s">
        <v>533</v>
      </c>
      <c r="D237" s="95" t="s">
        <v>873</v>
      </c>
      <c r="E237" s="51" t="s">
        <v>784</v>
      </c>
      <c r="F237" s="47">
        <f>SUM(G237:H237)</f>
        <v>13829.6</v>
      </c>
      <c r="G237" s="47">
        <v>13138.1</v>
      </c>
      <c r="H237" s="47">
        <v>691.5</v>
      </c>
      <c r="I237" s="47">
        <f>SUM(J237:K237)</f>
        <v>6498.7</v>
      </c>
      <c r="J237" s="47">
        <v>6173.7</v>
      </c>
      <c r="K237" s="47">
        <v>325</v>
      </c>
      <c r="L237" s="47">
        <f>SUM(M237:N237)</f>
        <v>0</v>
      </c>
      <c r="M237" s="47"/>
      <c r="N237" s="47"/>
    </row>
    <row r="238" spans="1:14" s="99" customFormat="1" ht="31.5">
      <c r="A238" s="168" t="s">
        <v>502</v>
      </c>
      <c r="B238" s="50" t="s">
        <v>647</v>
      </c>
      <c r="C238" s="50" t="s">
        <v>1008</v>
      </c>
      <c r="D238" s="110"/>
      <c r="E238" s="89"/>
      <c r="F238" s="88">
        <f aca="true" t="shared" si="106" ref="F238:N239">F239</f>
        <v>47168.100000000006</v>
      </c>
      <c r="G238" s="88">
        <f t="shared" si="106"/>
        <v>0</v>
      </c>
      <c r="H238" s="88">
        <f t="shared" si="106"/>
        <v>47168.100000000006</v>
      </c>
      <c r="I238" s="88">
        <f t="shared" si="106"/>
        <v>48555.8</v>
      </c>
      <c r="J238" s="88">
        <f t="shared" si="106"/>
        <v>0</v>
      </c>
      <c r="K238" s="88">
        <f t="shared" si="106"/>
        <v>48555.8</v>
      </c>
      <c r="L238" s="88">
        <f t="shared" si="106"/>
        <v>49896</v>
      </c>
      <c r="M238" s="88">
        <f t="shared" si="106"/>
        <v>0</v>
      </c>
      <c r="N238" s="88">
        <f t="shared" si="106"/>
        <v>49896</v>
      </c>
    </row>
    <row r="239" spans="1:14" ht="63">
      <c r="A239" s="161" t="s">
        <v>207</v>
      </c>
      <c r="B239" s="57" t="s">
        <v>647</v>
      </c>
      <c r="C239" s="57" t="s">
        <v>1008</v>
      </c>
      <c r="D239" s="58" t="s">
        <v>897</v>
      </c>
      <c r="E239" s="51"/>
      <c r="F239" s="47">
        <f t="shared" si="106"/>
        <v>47168.100000000006</v>
      </c>
      <c r="G239" s="47">
        <f t="shared" si="106"/>
        <v>0</v>
      </c>
      <c r="H239" s="47">
        <f t="shared" si="106"/>
        <v>47168.100000000006</v>
      </c>
      <c r="I239" s="47">
        <f t="shared" si="106"/>
        <v>48555.8</v>
      </c>
      <c r="J239" s="47">
        <f t="shared" si="106"/>
        <v>0</v>
      </c>
      <c r="K239" s="47">
        <f t="shared" si="106"/>
        <v>48555.8</v>
      </c>
      <c r="L239" s="47">
        <f t="shared" si="106"/>
        <v>49896</v>
      </c>
      <c r="M239" s="47">
        <f t="shared" si="106"/>
        <v>0</v>
      </c>
      <c r="N239" s="47">
        <f t="shared" si="106"/>
        <v>49896</v>
      </c>
    </row>
    <row r="240" spans="1:14" ht="110.25">
      <c r="A240" s="161" t="s">
        <v>362</v>
      </c>
      <c r="B240" s="57" t="s">
        <v>647</v>
      </c>
      <c r="C240" s="57" t="s">
        <v>1008</v>
      </c>
      <c r="D240" s="58" t="s">
        <v>778</v>
      </c>
      <c r="E240" s="51"/>
      <c r="F240" s="47">
        <f>SUM(F241,F244)</f>
        <v>47168.100000000006</v>
      </c>
      <c r="G240" s="47">
        <f aca="true" t="shared" si="107" ref="G240:N240">SUM(G241,G244)</f>
        <v>0</v>
      </c>
      <c r="H240" s="47">
        <f t="shared" si="107"/>
        <v>47168.100000000006</v>
      </c>
      <c r="I240" s="47">
        <f t="shared" si="107"/>
        <v>48555.8</v>
      </c>
      <c r="J240" s="47">
        <f t="shared" si="107"/>
        <v>0</v>
      </c>
      <c r="K240" s="47">
        <f t="shared" si="107"/>
        <v>48555.8</v>
      </c>
      <c r="L240" s="47">
        <f t="shared" si="107"/>
        <v>49896</v>
      </c>
      <c r="M240" s="47">
        <f t="shared" si="107"/>
        <v>0</v>
      </c>
      <c r="N240" s="47">
        <f t="shared" si="107"/>
        <v>49896</v>
      </c>
    </row>
    <row r="241" spans="1:14" ht="78.75">
      <c r="A241" s="161" t="s">
        <v>780</v>
      </c>
      <c r="B241" s="57" t="s">
        <v>647</v>
      </c>
      <c r="C241" s="57" t="s">
        <v>1008</v>
      </c>
      <c r="D241" s="58" t="s">
        <v>779</v>
      </c>
      <c r="E241" s="51"/>
      <c r="F241" s="47">
        <f>SUM(F242:F243)</f>
        <v>46736.3</v>
      </c>
      <c r="G241" s="47">
        <f aca="true" t="shared" si="108" ref="G241:N241">SUM(G242:G243)</f>
        <v>0</v>
      </c>
      <c r="H241" s="47">
        <f t="shared" si="108"/>
        <v>46736.3</v>
      </c>
      <c r="I241" s="47">
        <f t="shared" si="108"/>
        <v>48555.8</v>
      </c>
      <c r="J241" s="47">
        <f t="shared" si="108"/>
        <v>0</v>
      </c>
      <c r="K241" s="47">
        <f t="shared" si="108"/>
        <v>48555.8</v>
      </c>
      <c r="L241" s="47">
        <f t="shared" si="108"/>
        <v>49896</v>
      </c>
      <c r="M241" s="47">
        <f t="shared" si="108"/>
        <v>0</v>
      </c>
      <c r="N241" s="47">
        <f t="shared" si="108"/>
        <v>49896</v>
      </c>
    </row>
    <row r="242" spans="1:14" ht="157.5">
      <c r="A242" s="160" t="s">
        <v>630</v>
      </c>
      <c r="B242" s="57" t="s">
        <v>647</v>
      </c>
      <c r="C242" s="57" t="s">
        <v>1008</v>
      </c>
      <c r="D242" s="51" t="s">
        <v>907</v>
      </c>
      <c r="E242" s="51" t="s">
        <v>784</v>
      </c>
      <c r="F242" s="47">
        <f>SUM(G242:H242)</f>
        <v>41518.8</v>
      </c>
      <c r="G242" s="47">
        <v>0</v>
      </c>
      <c r="H242" s="47">
        <v>41518.8</v>
      </c>
      <c r="I242" s="47">
        <f>SUM(J242:K242)</f>
        <v>38680.8</v>
      </c>
      <c r="J242" s="47">
        <v>0</v>
      </c>
      <c r="K242" s="47">
        <v>38680.8</v>
      </c>
      <c r="L242" s="47">
        <f>SUM(M242:N242)</f>
        <v>39644</v>
      </c>
      <c r="M242" s="47">
        <v>0</v>
      </c>
      <c r="N242" s="47">
        <v>39644</v>
      </c>
    </row>
    <row r="243" spans="1:14" ht="173.25">
      <c r="A243" s="160" t="s">
        <v>168</v>
      </c>
      <c r="B243" s="57" t="s">
        <v>647</v>
      </c>
      <c r="C243" s="57" t="s">
        <v>1008</v>
      </c>
      <c r="D243" s="51" t="s">
        <v>169</v>
      </c>
      <c r="E243" s="51" t="s">
        <v>784</v>
      </c>
      <c r="F243" s="47">
        <f>SUM(G243:H243)</f>
        <v>5217.5</v>
      </c>
      <c r="G243" s="47">
        <v>0</v>
      </c>
      <c r="H243" s="47">
        <v>5217.5</v>
      </c>
      <c r="I243" s="47">
        <f>SUM(J243:K243)</f>
        <v>9875</v>
      </c>
      <c r="J243" s="47">
        <v>0</v>
      </c>
      <c r="K243" s="47">
        <v>9875</v>
      </c>
      <c r="L243" s="47">
        <f>SUM(M243:N243)</f>
        <v>10252</v>
      </c>
      <c r="M243" s="47">
        <v>0</v>
      </c>
      <c r="N243" s="47">
        <v>10252</v>
      </c>
    </row>
    <row r="244" spans="1:14" ht="63">
      <c r="A244" s="160" t="s">
        <v>508</v>
      </c>
      <c r="B244" s="57" t="s">
        <v>647</v>
      </c>
      <c r="C244" s="57" t="s">
        <v>1008</v>
      </c>
      <c r="D244" s="58" t="s">
        <v>584</v>
      </c>
      <c r="E244" s="51"/>
      <c r="F244" s="47">
        <f>F245</f>
        <v>431.8</v>
      </c>
      <c r="G244" s="47">
        <f aca="true" t="shared" si="109" ref="G244:N244">G245</f>
        <v>0</v>
      </c>
      <c r="H244" s="47">
        <f t="shared" si="109"/>
        <v>431.8</v>
      </c>
      <c r="I244" s="47">
        <f t="shared" si="109"/>
        <v>0</v>
      </c>
      <c r="J244" s="47">
        <f t="shared" si="109"/>
        <v>0</v>
      </c>
      <c r="K244" s="47">
        <f t="shared" si="109"/>
        <v>0</v>
      </c>
      <c r="L244" s="47">
        <f t="shared" si="109"/>
        <v>0</v>
      </c>
      <c r="M244" s="47">
        <f t="shared" si="109"/>
        <v>0</v>
      </c>
      <c r="N244" s="47">
        <f t="shared" si="109"/>
        <v>0</v>
      </c>
    </row>
    <row r="245" spans="1:14" ht="94.5">
      <c r="A245" s="160" t="s">
        <v>582</v>
      </c>
      <c r="B245" s="57" t="s">
        <v>647</v>
      </c>
      <c r="C245" s="57" t="s">
        <v>1008</v>
      </c>
      <c r="D245" s="51" t="s">
        <v>585</v>
      </c>
      <c r="E245" s="51" t="s">
        <v>784</v>
      </c>
      <c r="F245" s="47">
        <f>SUM(G245:H245)</f>
        <v>431.8</v>
      </c>
      <c r="G245" s="47">
        <v>0</v>
      </c>
      <c r="H245" s="47">
        <v>431.8</v>
      </c>
      <c r="I245" s="47">
        <f>SUM(J245:K245)</f>
        <v>0</v>
      </c>
      <c r="J245" s="47">
        <v>0</v>
      </c>
      <c r="K245" s="47"/>
      <c r="L245" s="47">
        <f>SUM(M245:N245)</f>
        <v>0</v>
      </c>
      <c r="M245" s="47">
        <v>0</v>
      </c>
      <c r="N245" s="47"/>
    </row>
    <row r="246" spans="1:14" ht="63">
      <c r="A246" s="168" t="s">
        <v>745</v>
      </c>
      <c r="B246" s="50" t="s">
        <v>647</v>
      </c>
      <c r="C246" s="50" t="s">
        <v>532</v>
      </c>
      <c r="D246" s="89"/>
      <c r="E246" s="89"/>
      <c r="F246" s="88">
        <f>F247</f>
        <v>17.4</v>
      </c>
      <c r="G246" s="88">
        <f aca="true" t="shared" si="110" ref="G246:N249">G247</f>
        <v>0</v>
      </c>
      <c r="H246" s="88">
        <f t="shared" si="110"/>
        <v>17.4</v>
      </c>
      <c r="I246" s="88">
        <f t="shared" si="110"/>
        <v>0</v>
      </c>
      <c r="J246" s="88">
        <f t="shared" si="110"/>
        <v>0</v>
      </c>
      <c r="K246" s="88">
        <f t="shared" si="110"/>
        <v>0</v>
      </c>
      <c r="L246" s="88">
        <f t="shared" si="110"/>
        <v>0</v>
      </c>
      <c r="M246" s="88">
        <f t="shared" si="110"/>
        <v>0</v>
      </c>
      <c r="N246" s="88">
        <f t="shared" si="110"/>
        <v>0</v>
      </c>
    </row>
    <row r="247" spans="1:14" ht="63">
      <c r="A247" s="161" t="s">
        <v>207</v>
      </c>
      <c r="B247" s="57" t="s">
        <v>647</v>
      </c>
      <c r="C247" s="57" t="s">
        <v>532</v>
      </c>
      <c r="D247" s="58" t="s">
        <v>897</v>
      </c>
      <c r="E247" s="51"/>
      <c r="F247" s="47">
        <f>F248</f>
        <v>17.4</v>
      </c>
      <c r="G247" s="47">
        <f t="shared" si="110"/>
        <v>0</v>
      </c>
      <c r="H247" s="47">
        <f t="shared" si="110"/>
        <v>17.4</v>
      </c>
      <c r="I247" s="47">
        <f t="shared" si="110"/>
        <v>0</v>
      </c>
      <c r="J247" s="47">
        <f t="shared" si="110"/>
        <v>0</v>
      </c>
      <c r="K247" s="47">
        <f t="shared" si="110"/>
        <v>0</v>
      </c>
      <c r="L247" s="47">
        <f t="shared" si="110"/>
        <v>0</v>
      </c>
      <c r="M247" s="47">
        <f t="shared" si="110"/>
        <v>0</v>
      </c>
      <c r="N247" s="47">
        <f t="shared" si="110"/>
        <v>0</v>
      </c>
    </row>
    <row r="248" spans="1:14" ht="94.5">
      <c r="A248" s="160" t="s">
        <v>746</v>
      </c>
      <c r="B248" s="57" t="s">
        <v>647</v>
      </c>
      <c r="C248" s="57" t="s">
        <v>532</v>
      </c>
      <c r="D248" s="58" t="s">
        <v>781</v>
      </c>
      <c r="E248" s="51"/>
      <c r="F248" s="47">
        <f>F249</f>
        <v>17.4</v>
      </c>
      <c r="G248" s="47">
        <f t="shared" si="110"/>
        <v>0</v>
      </c>
      <c r="H248" s="47">
        <f t="shared" si="110"/>
        <v>17.4</v>
      </c>
      <c r="I248" s="47">
        <f t="shared" si="110"/>
        <v>0</v>
      </c>
      <c r="J248" s="47">
        <f t="shared" si="110"/>
        <v>0</v>
      </c>
      <c r="K248" s="47">
        <f t="shared" si="110"/>
        <v>0</v>
      </c>
      <c r="L248" s="47">
        <f t="shared" si="110"/>
        <v>0</v>
      </c>
      <c r="M248" s="47">
        <f t="shared" si="110"/>
        <v>0</v>
      </c>
      <c r="N248" s="47">
        <f t="shared" si="110"/>
        <v>0</v>
      </c>
    </row>
    <row r="249" spans="1:14" ht="63">
      <c r="A249" s="160" t="s">
        <v>747</v>
      </c>
      <c r="B249" s="57" t="s">
        <v>647</v>
      </c>
      <c r="C249" s="57" t="s">
        <v>532</v>
      </c>
      <c r="D249" s="58" t="s">
        <v>748</v>
      </c>
      <c r="E249" s="51"/>
      <c r="F249" s="47">
        <f>F250</f>
        <v>17.4</v>
      </c>
      <c r="G249" s="47">
        <f t="shared" si="110"/>
        <v>0</v>
      </c>
      <c r="H249" s="47">
        <f t="shared" si="110"/>
        <v>17.4</v>
      </c>
      <c r="I249" s="47">
        <f t="shared" si="110"/>
        <v>0</v>
      </c>
      <c r="J249" s="47">
        <f t="shared" si="110"/>
        <v>0</v>
      </c>
      <c r="K249" s="47">
        <f t="shared" si="110"/>
        <v>0</v>
      </c>
      <c r="L249" s="47">
        <f t="shared" si="110"/>
        <v>0</v>
      </c>
      <c r="M249" s="47">
        <f t="shared" si="110"/>
        <v>0</v>
      </c>
      <c r="N249" s="47">
        <f t="shared" si="110"/>
        <v>0</v>
      </c>
    </row>
    <row r="250" spans="1:14" ht="126">
      <c r="A250" s="160" t="s">
        <v>749</v>
      </c>
      <c r="B250" s="57" t="s">
        <v>647</v>
      </c>
      <c r="C250" s="57" t="s">
        <v>532</v>
      </c>
      <c r="D250" s="51" t="s">
        <v>750</v>
      </c>
      <c r="E250" s="51" t="s">
        <v>784</v>
      </c>
      <c r="F250" s="47">
        <f>SUM(G250:H250)</f>
        <v>17.4</v>
      </c>
      <c r="G250" s="47"/>
      <c r="H250" s="47">
        <v>17.4</v>
      </c>
      <c r="I250" s="47">
        <f>SUM(J250:K250)</f>
        <v>0</v>
      </c>
      <c r="J250" s="47"/>
      <c r="K250" s="47"/>
      <c r="L250" s="47">
        <f>SUM(M250:N250)</f>
        <v>0</v>
      </c>
      <c r="M250" s="47"/>
      <c r="N250" s="47"/>
    </row>
    <row r="251" spans="1:14" ht="15.75">
      <c r="A251" s="164" t="s">
        <v>486</v>
      </c>
      <c r="B251" s="50" t="s">
        <v>647</v>
      </c>
      <c r="C251" s="50" t="s">
        <v>647</v>
      </c>
      <c r="D251" s="51"/>
      <c r="E251" s="51"/>
      <c r="F251" s="88">
        <f aca="true" t="shared" si="111" ref="F251:N251">SUM(F252,F257)</f>
        <v>5899</v>
      </c>
      <c r="G251" s="88">
        <f t="shared" si="111"/>
        <v>0</v>
      </c>
      <c r="H251" s="88">
        <f t="shared" si="111"/>
        <v>5899</v>
      </c>
      <c r="I251" s="88">
        <f t="shared" si="111"/>
        <v>1919.1</v>
      </c>
      <c r="J251" s="88">
        <f t="shared" si="111"/>
        <v>213.1</v>
      </c>
      <c r="K251" s="88">
        <f t="shared" si="111"/>
        <v>1706</v>
      </c>
      <c r="L251" s="88">
        <f t="shared" si="111"/>
        <v>1995.6</v>
      </c>
      <c r="M251" s="88">
        <f t="shared" si="111"/>
        <v>221.6</v>
      </c>
      <c r="N251" s="88">
        <f t="shared" si="111"/>
        <v>1774</v>
      </c>
    </row>
    <row r="252" spans="1:14" ht="63">
      <c r="A252" s="161" t="s">
        <v>207</v>
      </c>
      <c r="B252" s="57" t="s">
        <v>647</v>
      </c>
      <c r="C252" s="57" t="s">
        <v>647</v>
      </c>
      <c r="D252" s="58" t="s">
        <v>897</v>
      </c>
      <c r="E252" s="51"/>
      <c r="F252" s="47">
        <f>SUM(F253,)</f>
        <v>328.4</v>
      </c>
      <c r="G252" s="47">
        <f aca="true" t="shared" si="112" ref="G252:N252">SUM(G253,)</f>
        <v>0</v>
      </c>
      <c r="H252" s="47">
        <f t="shared" si="112"/>
        <v>328.4</v>
      </c>
      <c r="I252" s="47">
        <f t="shared" si="112"/>
        <v>213.1</v>
      </c>
      <c r="J252" s="47">
        <f t="shared" si="112"/>
        <v>213.1</v>
      </c>
      <c r="K252" s="47">
        <f t="shared" si="112"/>
        <v>0</v>
      </c>
      <c r="L252" s="47">
        <f t="shared" si="112"/>
        <v>221.6</v>
      </c>
      <c r="M252" s="47">
        <f t="shared" si="112"/>
        <v>221.6</v>
      </c>
      <c r="N252" s="47">
        <f t="shared" si="112"/>
        <v>0</v>
      </c>
    </row>
    <row r="253" spans="1:14" ht="94.5">
      <c r="A253" s="161" t="s">
        <v>208</v>
      </c>
      <c r="B253" s="57" t="s">
        <v>647</v>
      </c>
      <c r="C253" s="57" t="s">
        <v>647</v>
      </c>
      <c r="D253" s="58" t="s">
        <v>761</v>
      </c>
      <c r="E253" s="51"/>
      <c r="F253" s="47">
        <f>F254</f>
        <v>328.4</v>
      </c>
      <c r="G253" s="47">
        <f aca="true" t="shared" si="113" ref="G253:N253">G254</f>
        <v>0</v>
      </c>
      <c r="H253" s="47">
        <f t="shared" si="113"/>
        <v>328.4</v>
      </c>
      <c r="I253" s="47">
        <f t="shared" si="113"/>
        <v>213.1</v>
      </c>
      <c r="J253" s="47">
        <f t="shared" si="113"/>
        <v>213.1</v>
      </c>
      <c r="K253" s="47">
        <f t="shared" si="113"/>
        <v>0</v>
      </c>
      <c r="L253" s="47">
        <f t="shared" si="113"/>
        <v>221.6</v>
      </c>
      <c r="M253" s="47">
        <f t="shared" si="113"/>
        <v>221.6</v>
      </c>
      <c r="N253" s="47">
        <f t="shared" si="113"/>
        <v>0</v>
      </c>
    </row>
    <row r="254" spans="1:14" ht="47.25">
      <c r="A254" s="160" t="s">
        <v>223</v>
      </c>
      <c r="B254" s="57" t="s">
        <v>647</v>
      </c>
      <c r="C254" s="57" t="s">
        <v>647</v>
      </c>
      <c r="D254" s="58" t="s">
        <v>222</v>
      </c>
      <c r="E254" s="51"/>
      <c r="F254" s="47">
        <f>SUM(F255:F256)</f>
        <v>328.4</v>
      </c>
      <c r="G254" s="47">
        <f aca="true" t="shared" si="114" ref="G254:N254">SUM(G255:G256)</f>
        <v>0</v>
      </c>
      <c r="H254" s="47">
        <f t="shared" si="114"/>
        <v>328.4</v>
      </c>
      <c r="I254" s="47">
        <f t="shared" si="114"/>
        <v>213.1</v>
      </c>
      <c r="J254" s="47">
        <f t="shared" si="114"/>
        <v>213.1</v>
      </c>
      <c r="K254" s="47">
        <f t="shared" si="114"/>
        <v>0</v>
      </c>
      <c r="L254" s="47">
        <f t="shared" si="114"/>
        <v>221.6</v>
      </c>
      <c r="M254" s="47">
        <f t="shared" si="114"/>
        <v>221.6</v>
      </c>
      <c r="N254" s="47">
        <f t="shared" si="114"/>
        <v>0</v>
      </c>
    </row>
    <row r="255" spans="1:14" ht="110.25">
      <c r="A255" s="160" t="s">
        <v>883</v>
      </c>
      <c r="B255" s="57" t="s">
        <v>647</v>
      </c>
      <c r="C255" s="57" t="s">
        <v>647</v>
      </c>
      <c r="D255" s="95" t="s">
        <v>882</v>
      </c>
      <c r="E255" s="51" t="s">
        <v>784</v>
      </c>
      <c r="F255" s="47">
        <f>SUM(G255:H255)</f>
        <v>328.4</v>
      </c>
      <c r="G255" s="97"/>
      <c r="H255" s="97">
        <v>328.4</v>
      </c>
      <c r="I255" s="47">
        <f>SUM(J255:K255)</f>
        <v>0</v>
      </c>
      <c r="J255" s="97"/>
      <c r="K255" s="97"/>
      <c r="L255" s="47">
        <f>SUM(M255:N255)</f>
        <v>0</v>
      </c>
      <c r="M255" s="97"/>
      <c r="N255" s="97"/>
    </row>
    <row r="256" spans="1:14" ht="110.25">
      <c r="A256" s="166" t="s">
        <v>534</v>
      </c>
      <c r="B256" s="57" t="s">
        <v>647</v>
      </c>
      <c r="C256" s="57" t="s">
        <v>647</v>
      </c>
      <c r="D256" s="95" t="s">
        <v>908</v>
      </c>
      <c r="E256" s="51" t="s">
        <v>784</v>
      </c>
      <c r="F256" s="47">
        <f>SUM(G256:H256)</f>
        <v>0</v>
      </c>
      <c r="G256" s="97">
        <v>0</v>
      </c>
      <c r="H256" s="97"/>
      <c r="I256" s="47">
        <f>SUM(J256:K256)</f>
        <v>213.1</v>
      </c>
      <c r="J256" s="97">
        <v>213.1</v>
      </c>
      <c r="K256" s="97"/>
      <c r="L256" s="47">
        <f>SUM(M256:N256)</f>
        <v>221.6</v>
      </c>
      <c r="M256" s="97">
        <v>221.6</v>
      </c>
      <c r="N256" s="97"/>
    </row>
    <row r="257" spans="1:14" ht="94.5">
      <c r="A257" s="161" t="s">
        <v>363</v>
      </c>
      <c r="B257" s="57" t="s">
        <v>647</v>
      </c>
      <c r="C257" s="57" t="s">
        <v>647</v>
      </c>
      <c r="D257" s="58" t="s">
        <v>196</v>
      </c>
      <c r="E257" s="52"/>
      <c r="F257" s="59">
        <f>SUM(F258,F264,F269)</f>
        <v>5570.6</v>
      </c>
      <c r="G257" s="59">
        <f aca="true" t="shared" si="115" ref="G257:N257">SUM(G258,G264,G269)</f>
        <v>0</v>
      </c>
      <c r="H257" s="59">
        <f t="shared" si="115"/>
        <v>5570.6</v>
      </c>
      <c r="I257" s="59">
        <f t="shared" si="115"/>
        <v>1706</v>
      </c>
      <c r="J257" s="59">
        <f t="shared" si="115"/>
        <v>0</v>
      </c>
      <c r="K257" s="59">
        <f t="shared" si="115"/>
        <v>1706</v>
      </c>
      <c r="L257" s="59">
        <f t="shared" si="115"/>
        <v>1774</v>
      </c>
      <c r="M257" s="59">
        <f t="shared" si="115"/>
        <v>0</v>
      </c>
      <c r="N257" s="59">
        <f t="shared" si="115"/>
        <v>1774</v>
      </c>
    </row>
    <row r="258" spans="1:14" ht="126">
      <c r="A258" s="161" t="s">
        <v>364</v>
      </c>
      <c r="B258" s="57" t="s">
        <v>647</v>
      </c>
      <c r="C258" s="57" t="s">
        <v>647</v>
      </c>
      <c r="D258" s="58" t="s">
        <v>724</v>
      </c>
      <c r="E258" s="51"/>
      <c r="F258" s="47">
        <f>SUM(F259,)</f>
        <v>5502.6</v>
      </c>
      <c r="G258" s="47">
        <f aca="true" t="shared" si="116" ref="G258:N258">SUM(G259,)</f>
        <v>0</v>
      </c>
      <c r="H258" s="47">
        <f t="shared" si="116"/>
        <v>5502.6</v>
      </c>
      <c r="I258" s="47">
        <f t="shared" si="116"/>
        <v>1706</v>
      </c>
      <c r="J258" s="47">
        <f t="shared" si="116"/>
        <v>0</v>
      </c>
      <c r="K258" s="47">
        <f t="shared" si="116"/>
        <v>1706</v>
      </c>
      <c r="L258" s="47">
        <f t="shared" si="116"/>
        <v>1774</v>
      </c>
      <c r="M258" s="47">
        <f t="shared" si="116"/>
        <v>0</v>
      </c>
      <c r="N258" s="47">
        <f t="shared" si="116"/>
        <v>1774</v>
      </c>
    </row>
    <row r="259" spans="1:14" ht="63">
      <c r="A259" s="161" t="s">
        <v>726</v>
      </c>
      <c r="B259" s="57" t="s">
        <v>647</v>
      </c>
      <c r="C259" s="57" t="s">
        <v>647</v>
      </c>
      <c r="D259" s="58" t="s">
        <v>725</v>
      </c>
      <c r="E259" s="51"/>
      <c r="F259" s="47">
        <f>SUM(F260:F263)</f>
        <v>5502.6</v>
      </c>
      <c r="G259" s="47">
        <f aca="true" t="shared" si="117" ref="G259:N259">SUM(G260:G263)</f>
        <v>0</v>
      </c>
      <c r="H259" s="47">
        <f t="shared" si="117"/>
        <v>5502.6</v>
      </c>
      <c r="I259" s="47">
        <f t="shared" si="117"/>
        <v>1706</v>
      </c>
      <c r="J259" s="47">
        <f t="shared" si="117"/>
        <v>0</v>
      </c>
      <c r="K259" s="47">
        <f t="shared" si="117"/>
        <v>1706</v>
      </c>
      <c r="L259" s="47">
        <f t="shared" si="117"/>
        <v>1774</v>
      </c>
      <c r="M259" s="47">
        <f t="shared" si="117"/>
        <v>0</v>
      </c>
      <c r="N259" s="47">
        <f t="shared" si="117"/>
        <v>1774</v>
      </c>
    </row>
    <row r="260" spans="1:14" ht="220.5">
      <c r="A260" s="161" t="s">
        <v>466</v>
      </c>
      <c r="B260" s="57" t="s">
        <v>647</v>
      </c>
      <c r="C260" s="57" t="s">
        <v>647</v>
      </c>
      <c r="D260" s="51" t="s">
        <v>117</v>
      </c>
      <c r="E260" s="51" t="s">
        <v>493</v>
      </c>
      <c r="F260" s="47">
        <f>SUM(G260:H260)</f>
        <v>5400</v>
      </c>
      <c r="G260" s="47"/>
      <c r="H260" s="47">
        <v>5400</v>
      </c>
      <c r="I260" s="47">
        <f>SUM(J260:K260)</f>
        <v>1697</v>
      </c>
      <c r="J260" s="47"/>
      <c r="K260" s="47">
        <v>1697</v>
      </c>
      <c r="L260" s="47">
        <f>SUM(M260:N260)</f>
        <v>1765</v>
      </c>
      <c r="M260" s="47"/>
      <c r="N260" s="47">
        <v>1765</v>
      </c>
    </row>
    <row r="261" spans="1:14" ht="126">
      <c r="A261" s="161" t="s">
        <v>700</v>
      </c>
      <c r="B261" s="57" t="s">
        <v>647</v>
      </c>
      <c r="C261" s="57" t="s">
        <v>647</v>
      </c>
      <c r="D261" s="51" t="s">
        <v>117</v>
      </c>
      <c r="E261" s="51" t="s">
        <v>495</v>
      </c>
      <c r="F261" s="47">
        <f>SUM(G261:H261)</f>
        <v>18</v>
      </c>
      <c r="G261" s="47"/>
      <c r="H261" s="47">
        <v>18</v>
      </c>
      <c r="I261" s="47">
        <f>SUM(J261:K261)</f>
        <v>9</v>
      </c>
      <c r="J261" s="47"/>
      <c r="K261" s="47">
        <v>9</v>
      </c>
      <c r="L261" s="47">
        <f>SUM(M261:N261)</f>
        <v>9</v>
      </c>
      <c r="M261" s="47"/>
      <c r="N261" s="47">
        <v>9</v>
      </c>
    </row>
    <row r="262" spans="1:14" ht="63">
      <c r="A262" s="171" t="s">
        <v>575</v>
      </c>
      <c r="B262" s="57" t="s">
        <v>647</v>
      </c>
      <c r="C262" s="57" t="s">
        <v>647</v>
      </c>
      <c r="D262" s="51" t="s">
        <v>739</v>
      </c>
      <c r="E262" s="51" t="s">
        <v>495</v>
      </c>
      <c r="F262" s="47">
        <f>SUM(G262:H262)</f>
        <v>74.6</v>
      </c>
      <c r="G262" s="97"/>
      <c r="H262" s="97">
        <v>74.6</v>
      </c>
      <c r="I262" s="47">
        <f>SUM(J262:K262)</f>
        <v>0</v>
      </c>
      <c r="J262" s="97"/>
      <c r="K262" s="97"/>
      <c r="L262" s="47">
        <f>SUM(M262:N262)</f>
        <v>0</v>
      </c>
      <c r="M262" s="122"/>
      <c r="N262" s="97"/>
    </row>
    <row r="263" spans="1:14" ht="47.25">
      <c r="A263" s="171" t="s">
        <v>159</v>
      </c>
      <c r="B263" s="57" t="s">
        <v>647</v>
      </c>
      <c r="C263" s="57" t="s">
        <v>647</v>
      </c>
      <c r="D263" s="51" t="s">
        <v>574</v>
      </c>
      <c r="E263" s="51" t="s">
        <v>787</v>
      </c>
      <c r="F263" s="47">
        <f>SUM(G263:H263)</f>
        <v>10</v>
      </c>
      <c r="G263" s="97"/>
      <c r="H263" s="97">
        <v>10</v>
      </c>
      <c r="I263" s="47">
        <f>SUM(J263:K263)</f>
        <v>0</v>
      </c>
      <c r="J263" s="97"/>
      <c r="K263" s="97"/>
      <c r="L263" s="47">
        <f>SUM(M263:N263)</f>
        <v>0</v>
      </c>
      <c r="M263" s="122"/>
      <c r="N263" s="97"/>
    </row>
    <row r="264" spans="1:14" ht="126">
      <c r="A264" s="161" t="s">
        <v>570</v>
      </c>
      <c r="B264" s="57" t="s">
        <v>647</v>
      </c>
      <c r="C264" s="57" t="s">
        <v>647</v>
      </c>
      <c r="D264" s="58" t="s">
        <v>590</v>
      </c>
      <c r="E264" s="51"/>
      <c r="F264" s="47">
        <f>F265</f>
        <v>51</v>
      </c>
      <c r="G264" s="47">
        <f aca="true" t="shared" si="118" ref="G264:N264">G265</f>
        <v>0</v>
      </c>
      <c r="H264" s="47">
        <f t="shared" si="118"/>
        <v>51</v>
      </c>
      <c r="I264" s="47">
        <f t="shared" si="118"/>
        <v>0</v>
      </c>
      <c r="J264" s="47">
        <f t="shared" si="118"/>
        <v>0</v>
      </c>
      <c r="K264" s="47">
        <f t="shared" si="118"/>
        <v>0</v>
      </c>
      <c r="L264" s="47">
        <f t="shared" si="118"/>
        <v>0</v>
      </c>
      <c r="M264" s="47">
        <f t="shared" si="118"/>
        <v>0</v>
      </c>
      <c r="N264" s="47">
        <f t="shared" si="118"/>
        <v>0</v>
      </c>
    </row>
    <row r="265" spans="1:14" ht="47.25">
      <c r="A265" s="161" t="s">
        <v>572</v>
      </c>
      <c r="B265" s="57" t="s">
        <v>647</v>
      </c>
      <c r="C265" s="57" t="s">
        <v>647</v>
      </c>
      <c r="D265" s="58" t="s">
        <v>589</v>
      </c>
      <c r="E265" s="51"/>
      <c r="F265" s="47">
        <f>SUM(F266:F268)</f>
        <v>51</v>
      </c>
      <c r="G265" s="47">
        <f aca="true" t="shared" si="119" ref="G265:N265">SUM(G266:G268)</f>
        <v>0</v>
      </c>
      <c r="H265" s="47">
        <f t="shared" si="119"/>
        <v>51</v>
      </c>
      <c r="I265" s="47">
        <f t="shared" si="119"/>
        <v>0</v>
      </c>
      <c r="J265" s="47">
        <f t="shared" si="119"/>
        <v>0</v>
      </c>
      <c r="K265" s="47">
        <f t="shared" si="119"/>
        <v>0</v>
      </c>
      <c r="L265" s="47">
        <f t="shared" si="119"/>
        <v>0</v>
      </c>
      <c r="M265" s="47">
        <f t="shared" si="119"/>
        <v>0</v>
      </c>
      <c r="N265" s="47">
        <f t="shared" si="119"/>
        <v>0</v>
      </c>
    </row>
    <row r="266" spans="1:14" ht="141.75">
      <c r="A266" s="171" t="s">
        <v>966</v>
      </c>
      <c r="B266" s="57" t="s">
        <v>647</v>
      </c>
      <c r="C266" s="57" t="s">
        <v>647</v>
      </c>
      <c r="D266" s="51" t="s">
        <v>574</v>
      </c>
      <c r="E266" s="51" t="s">
        <v>493</v>
      </c>
      <c r="F266" s="47">
        <f>SUM(G266:H266)</f>
        <v>5</v>
      </c>
      <c r="G266" s="47"/>
      <c r="H266" s="47">
        <v>5</v>
      </c>
      <c r="I266" s="47">
        <f>SUM(I269:I269)</f>
        <v>0</v>
      </c>
      <c r="J266" s="47"/>
      <c r="K266" s="47"/>
      <c r="L266" s="47">
        <f>SUM(L269:L269)</f>
        <v>0</v>
      </c>
      <c r="M266" s="123"/>
      <c r="N266" s="47"/>
    </row>
    <row r="267" spans="1:14" ht="63">
      <c r="A267" s="171" t="s">
        <v>575</v>
      </c>
      <c r="B267" s="57" t="s">
        <v>647</v>
      </c>
      <c r="C267" s="57" t="s">
        <v>647</v>
      </c>
      <c r="D267" s="51" t="s">
        <v>574</v>
      </c>
      <c r="E267" s="51" t="s">
        <v>495</v>
      </c>
      <c r="F267" s="47">
        <f>SUM(G267:H267)</f>
        <v>44</v>
      </c>
      <c r="G267" s="97"/>
      <c r="H267" s="97">
        <v>44</v>
      </c>
      <c r="I267" s="47">
        <f>SUM(J267:K267)</f>
        <v>0</v>
      </c>
      <c r="J267" s="97"/>
      <c r="K267" s="97"/>
      <c r="L267" s="47">
        <f>SUM(M267:N267)</f>
        <v>0</v>
      </c>
      <c r="M267" s="122"/>
      <c r="N267" s="97"/>
    </row>
    <row r="268" spans="1:14" ht="47.25">
      <c r="A268" s="171" t="s">
        <v>159</v>
      </c>
      <c r="B268" s="57" t="s">
        <v>647</v>
      </c>
      <c r="C268" s="57" t="s">
        <v>647</v>
      </c>
      <c r="D268" s="51" t="s">
        <v>574</v>
      </c>
      <c r="E268" s="51" t="s">
        <v>787</v>
      </c>
      <c r="F268" s="47">
        <f>SUM(G268:H268)</f>
        <v>2</v>
      </c>
      <c r="G268" s="97"/>
      <c r="H268" s="97">
        <v>2</v>
      </c>
      <c r="I268" s="47">
        <f>SUM(J268:K268)</f>
        <v>0</v>
      </c>
      <c r="J268" s="97"/>
      <c r="K268" s="97"/>
      <c r="L268" s="47">
        <f>SUM(M268:N268)</f>
        <v>0</v>
      </c>
      <c r="M268" s="122"/>
      <c r="N268" s="97"/>
    </row>
    <row r="269" spans="1:14" ht="141.75">
      <c r="A269" s="171" t="s">
        <v>743</v>
      </c>
      <c r="B269" s="57" t="s">
        <v>647</v>
      </c>
      <c r="C269" s="57" t="s">
        <v>647</v>
      </c>
      <c r="D269" s="58" t="s">
        <v>740</v>
      </c>
      <c r="E269" s="51"/>
      <c r="F269" s="47">
        <f>F270</f>
        <v>17</v>
      </c>
      <c r="G269" s="47">
        <f aca="true" t="shared" si="120" ref="G269:N269">G270</f>
        <v>0</v>
      </c>
      <c r="H269" s="47">
        <f t="shared" si="120"/>
        <v>17</v>
      </c>
      <c r="I269" s="47">
        <f t="shared" si="120"/>
        <v>0</v>
      </c>
      <c r="J269" s="47">
        <f t="shared" si="120"/>
        <v>0</v>
      </c>
      <c r="K269" s="47">
        <f t="shared" si="120"/>
        <v>0</v>
      </c>
      <c r="L269" s="47">
        <f t="shared" si="120"/>
        <v>0</v>
      </c>
      <c r="M269" s="47">
        <f t="shared" si="120"/>
        <v>0</v>
      </c>
      <c r="N269" s="47">
        <f t="shared" si="120"/>
        <v>0</v>
      </c>
    </row>
    <row r="270" spans="1:14" ht="47.25">
      <c r="A270" s="171" t="s">
        <v>744</v>
      </c>
      <c r="B270" s="57" t="s">
        <v>647</v>
      </c>
      <c r="C270" s="57" t="s">
        <v>647</v>
      </c>
      <c r="D270" s="58" t="s">
        <v>741</v>
      </c>
      <c r="E270" s="51"/>
      <c r="F270" s="47">
        <f aca="true" t="shared" si="121" ref="F270:N270">SUM(F271:F271)</f>
        <v>17</v>
      </c>
      <c r="G270" s="47">
        <f t="shared" si="121"/>
        <v>0</v>
      </c>
      <c r="H270" s="47">
        <f t="shared" si="121"/>
        <v>17</v>
      </c>
      <c r="I270" s="47">
        <f t="shared" si="121"/>
        <v>0</v>
      </c>
      <c r="J270" s="47">
        <f t="shared" si="121"/>
        <v>0</v>
      </c>
      <c r="K270" s="47">
        <f t="shared" si="121"/>
        <v>0</v>
      </c>
      <c r="L270" s="47">
        <f t="shared" si="121"/>
        <v>0</v>
      </c>
      <c r="M270" s="47">
        <f t="shared" si="121"/>
        <v>0</v>
      </c>
      <c r="N270" s="47">
        <f t="shared" si="121"/>
        <v>0</v>
      </c>
    </row>
    <row r="271" spans="1:14" ht="63">
      <c r="A271" s="171" t="s">
        <v>575</v>
      </c>
      <c r="B271" s="57" t="s">
        <v>647</v>
      </c>
      <c r="C271" s="57" t="s">
        <v>647</v>
      </c>
      <c r="D271" s="51" t="s">
        <v>742</v>
      </c>
      <c r="E271" s="51" t="s">
        <v>495</v>
      </c>
      <c r="F271" s="47">
        <f>SUM(G271:H271)</f>
        <v>17</v>
      </c>
      <c r="G271" s="97"/>
      <c r="H271" s="97">
        <v>17</v>
      </c>
      <c r="I271" s="47">
        <f>SUM(J271:K271)</f>
        <v>0</v>
      </c>
      <c r="J271" s="97"/>
      <c r="K271" s="97"/>
      <c r="L271" s="47">
        <f>SUM(M271:N271)</f>
        <v>0</v>
      </c>
      <c r="M271" s="122"/>
      <c r="N271" s="97"/>
    </row>
    <row r="272" spans="1:14" ht="31.5">
      <c r="A272" s="164" t="s">
        <v>283</v>
      </c>
      <c r="B272" s="50" t="s">
        <v>647</v>
      </c>
      <c r="C272" s="50" t="s">
        <v>1009</v>
      </c>
      <c r="D272" s="51"/>
      <c r="E272" s="51"/>
      <c r="F272" s="88">
        <f>SUM(,F273)</f>
        <v>30548.600000000002</v>
      </c>
      <c r="G272" s="88">
        <f aca="true" t="shared" si="122" ref="G272:N272">SUM(,G273)</f>
        <v>0</v>
      </c>
      <c r="H272" s="88">
        <f t="shared" si="122"/>
        <v>30548.600000000002</v>
      </c>
      <c r="I272" s="88">
        <f t="shared" si="122"/>
        <v>28806.2</v>
      </c>
      <c r="J272" s="88">
        <f t="shared" si="122"/>
        <v>0</v>
      </c>
      <c r="K272" s="88">
        <f t="shared" si="122"/>
        <v>28806.2</v>
      </c>
      <c r="L272" s="88">
        <f t="shared" si="122"/>
        <v>29811.2</v>
      </c>
      <c r="M272" s="88">
        <f t="shared" si="122"/>
        <v>0</v>
      </c>
      <c r="N272" s="88">
        <f t="shared" si="122"/>
        <v>29811.2</v>
      </c>
    </row>
    <row r="273" spans="1:14" ht="63">
      <c r="A273" s="161" t="s">
        <v>207</v>
      </c>
      <c r="B273" s="57" t="s">
        <v>647</v>
      </c>
      <c r="C273" s="57" t="s">
        <v>1009</v>
      </c>
      <c r="D273" s="58" t="s">
        <v>897</v>
      </c>
      <c r="E273" s="51"/>
      <c r="F273" s="47">
        <f>SUM(F274)</f>
        <v>30548.600000000002</v>
      </c>
      <c r="G273" s="47">
        <f aca="true" t="shared" si="123" ref="G273:N273">SUM(G274)</f>
        <v>0</v>
      </c>
      <c r="H273" s="47">
        <f t="shared" si="123"/>
        <v>30548.600000000002</v>
      </c>
      <c r="I273" s="47">
        <f t="shared" si="123"/>
        <v>28806.2</v>
      </c>
      <c r="J273" s="47">
        <f t="shared" si="123"/>
        <v>0</v>
      </c>
      <c r="K273" s="47">
        <f t="shared" si="123"/>
        <v>28806.2</v>
      </c>
      <c r="L273" s="47">
        <f t="shared" si="123"/>
        <v>29811.2</v>
      </c>
      <c r="M273" s="47">
        <f t="shared" si="123"/>
        <v>0</v>
      </c>
      <c r="N273" s="47">
        <f t="shared" si="123"/>
        <v>29811.2</v>
      </c>
    </row>
    <row r="274" spans="1:14" ht="110.25">
      <c r="A274" s="161" t="s">
        <v>225</v>
      </c>
      <c r="B274" s="57" t="s">
        <v>647</v>
      </c>
      <c r="C274" s="57" t="s">
        <v>1009</v>
      </c>
      <c r="D274" s="58" t="s">
        <v>781</v>
      </c>
      <c r="E274" s="51"/>
      <c r="F274" s="47">
        <f>SUM(F275,F277,F281)</f>
        <v>30548.600000000002</v>
      </c>
      <c r="G274" s="47">
        <f aca="true" t="shared" si="124" ref="G274:N274">SUM(G275,G277,G281)</f>
        <v>0</v>
      </c>
      <c r="H274" s="47">
        <f t="shared" si="124"/>
        <v>30548.600000000002</v>
      </c>
      <c r="I274" s="47">
        <f t="shared" si="124"/>
        <v>28806.2</v>
      </c>
      <c r="J274" s="47">
        <f t="shared" si="124"/>
        <v>0</v>
      </c>
      <c r="K274" s="47">
        <f t="shared" si="124"/>
        <v>28806.2</v>
      </c>
      <c r="L274" s="47">
        <f t="shared" si="124"/>
        <v>29811.2</v>
      </c>
      <c r="M274" s="47">
        <f t="shared" si="124"/>
        <v>0</v>
      </c>
      <c r="N274" s="47">
        <f t="shared" si="124"/>
        <v>29811.2</v>
      </c>
    </row>
    <row r="275" spans="1:14" ht="47.25">
      <c r="A275" s="161" t="s">
        <v>768</v>
      </c>
      <c r="B275" s="57" t="s">
        <v>647</v>
      </c>
      <c r="C275" s="57" t="s">
        <v>1009</v>
      </c>
      <c r="D275" s="58" t="s">
        <v>535</v>
      </c>
      <c r="E275" s="51"/>
      <c r="F275" s="47">
        <f aca="true" t="shared" si="125" ref="F275:N275">F276</f>
        <v>2127.6</v>
      </c>
      <c r="G275" s="47">
        <f t="shared" si="125"/>
        <v>0</v>
      </c>
      <c r="H275" s="47">
        <f t="shared" si="125"/>
        <v>2127.6</v>
      </c>
      <c r="I275" s="47">
        <f t="shared" si="125"/>
        <v>2220</v>
      </c>
      <c r="J275" s="47">
        <f t="shared" si="125"/>
        <v>0</v>
      </c>
      <c r="K275" s="47">
        <f t="shared" si="125"/>
        <v>2220</v>
      </c>
      <c r="L275" s="47">
        <f t="shared" si="125"/>
        <v>2350</v>
      </c>
      <c r="M275" s="47">
        <f t="shared" si="125"/>
        <v>0</v>
      </c>
      <c r="N275" s="47">
        <f t="shared" si="125"/>
        <v>2350</v>
      </c>
    </row>
    <row r="276" spans="1:14" ht="173.25">
      <c r="A276" s="166" t="s">
        <v>2</v>
      </c>
      <c r="B276" s="57" t="s">
        <v>647</v>
      </c>
      <c r="C276" s="57" t="s">
        <v>1009</v>
      </c>
      <c r="D276" s="51" t="s">
        <v>909</v>
      </c>
      <c r="E276" s="51">
        <v>100</v>
      </c>
      <c r="F276" s="47">
        <f>SUM(G276:H276)</f>
        <v>2127.6</v>
      </c>
      <c r="G276" s="97"/>
      <c r="H276" s="97">
        <v>2127.6</v>
      </c>
      <c r="I276" s="47">
        <f>SUM(J276:K276)</f>
        <v>2220</v>
      </c>
      <c r="J276" s="97"/>
      <c r="K276" s="97">
        <v>2220</v>
      </c>
      <c r="L276" s="47">
        <f>SUM(M276:N276)</f>
        <v>2350</v>
      </c>
      <c r="M276" s="97"/>
      <c r="N276" s="97">
        <v>2350</v>
      </c>
    </row>
    <row r="277" spans="1:14" ht="110.25">
      <c r="A277" s="161" t="s">
        <v>767</v>
      </c>
      <c r="B277" s="57" t="s">
        <v>647</v>
      </c>
      <c r="C277" s="57" t="s">
        <v>1009</v>
      </c>
      <c r="D277" s="58" t="s">
        <v>766</v>
      </c>
      <c r="E277" s="51"/>
      <c r="F277" s="47">
        <f aca="true" t="shared" si="126" ref="F277:N277">SUM(F278:F280)</f>
        <v>27787.300000000003</v>
      </c>
      <c r="G277" s="47">
        <f t="shared" si="126"/>
        <v>0</v>
      </c>
      <c r="H277" s="47">
        <f t="shared" si="126"/>
        <v>27787.300000000003</v>
      </c>
      <c r="I277" s="47">
        <f t="shared" si="126"/>
        <v>26586.2</v>
      </c>
      <c r="J277" s="47">
        <f t="shared" si="126"/>
        <v>0</v>
      </c>
      <c r="K277" s="47">
        <f t="shared" si="126"/>
        <v>26586.2</v>
      </c>
      <c r="L277" s="47">
        <f t="shared" si="126"/>
        <v>27461.2</v>
      </c>
      <c r="M277" s="47">
        <f t="shared" si="126"/>
        <v>0</v>
      </c>
      <c r="N277" s="47">
        <f t="shared" si="126"/>
        <v>27461.2</v>
      </c>
    </row>
    <row r="278" spans="1:14" ht="220.5">
      <c r="A278" s="165" t="s">
        <v>466</v>
      </c>
      <c r="B278" s="57" t="s">
        <v>647</v>
      </c>
      <c r="C278" s="57" t="s">
        <v>1009</v>
      </c>
      <c r="D278" s="51" t="s">
        <v>911</v>
      </c>
      <c r="E278" s="51">
        <v>100</v>
      </c>
      <c r="F278" s="47">
        <f>SUM(G278:H278)</f>
        <v>22529.2</v>
      </c>
      <c r="G278" s="97"/>
      <c r="H278" s="97">
        <v>22529.2</v>
      </c>
      <c r="I278" s="47">
        <f>SUM(J278:K278)</f>
        <v>23570</v>
      </c>
      <c r="J278" s="97"/>
      <c r="K278" s="97">
        <v>23570</v>
      </c>
      <c r="L278" s="47">
        <f>SUM(M278:N278)</f>
        <v>24530</v>
      </c>
      <c r="M278" s="97"/>
      <c r="N278" s="97">
        <v>24530</v>
      </c>
    </row>
    <row r="279" spans="1:14" ht="126">
      <c r="A279" s="166" t="s">
        <v>700</v>
      </c>
      <c r="B279" s="57" t="s">
        <v>647</v>
      </c>
      <c r="C279" s="57" t="s">
        <v>1009</v>
      </c>
      <c r="D279" s="51" t="s">
        <v>911</v>
      </c>
      <c r="E279" s="51">
        <v>200</v>
      </c>
      <c r="F279" s="47">
        <f>SUM(G279:H279)</f>
        <v>5246.1</v>
      </c>
      <c r="G279" s="97"/>
      <c r="H279" s="97">
        <v>5246.1</v>
      </c>
      <c r="I279" s="47">
        <f>SUM(J279:K279)</f>
        <v>3004.2</v>
      </c>
      <c r="J279" s="97"/>
      <c r="K279" s="97">
        <v>3004.2</v>
      </c>
      <c r="L279" s="47">
        <f>SUM(M279:N279)</f>
        <v>2919.2</v>
      </c>
      <c r="M279" s="97"/>
      <c r="N279" s="97">
        <v>2919.2</v>
      </c>
    </row>
    <row r="280" spans="1:14" ht="110.25">
      <c r="A280" s="166" t="s">
        <v>701</v>
      </c>
      <c r="B280" s="57" t="s">
        <v>647</v>
      </c>
      <c r="C280" s="57" t="s">
        <v>1009</v>
      </c>
      <c r="D280" s="51" t="s">
        <v>911</v>
      </c>
      <c r="E280" s="51">
        <v>800</v>
      </c>
      <c r="F280" s="47">
        <f>SUM(G280:H280)</f>
        <v>12</v>
      </c>
      <c r="G280" s="97"/>
      <c r="H280" s="97">
        <v>12</v>
      </c>
      <c r="I280" s="47">
        <f>SUM(J280:K280)</f>
        <v>12</v>
      </c>
      <c r="J280" s="97"/>
      <c r="K280" s="97">
        <v>12</v>
      </c>
      <c r="L280" s="47">
        <f>SUM(M280:N280)</f>
        <v>12</v>
      </c>
      <c r="M280" s="97"/>
      <c r="N280" s="97">
        <v>12</v>
      </c>
    </row>
    <row r="281" spans="1:14" ht="47.25">
      <c r="A281" s="166" t="s">
        <v>588</v>
      </c>
      <c r="B281" s="57" t="s">
        <v>647</v>
      </c>
      <c r="C281" s="57" t="s">
        <v>1009</v>
      </c>
      <c r="D281" s="58" t="s">
        <v>586</v>
      </c>
      <c r="E281" s="51"/>
      <c r="F281" s="47">
        <f>SUM(F282:F283)</f>
        <v>633.7</v>
      </c>
      <c r="G281" s="47">
        <f aca="true" t="shared" si="127" ref="G281:N281">SUM(G282:G283)</f>
        <v>0</v>
      </c>
      <c r="H281" s="47">
        <f t="shared" si="127"/>
        <v>633.7</v>
      </c>
      <c r="I281" s="47">
        <f t="shared" si="127"/>
        <v>0</v>
      </c>
      <c r="J281" s="47">
        <f t="shared" si="127"/>
        <v>0</v>
      </c>
      <c r="K281" s="47">
        <f t="shared" si="127"/>
        <v>0</v>
      </c>
      <c r="L281" s="47">
        <f t="shared" si="127"/>
        <v>0</v>
      </c>
      <c r="M281" s="47">
        <f t="shared" si="127"/>
        <v>0</v>
      </c>
      <c r="N281" s="47">
        <f t="shared" si="127"/>
        <v>0</v>
      </c>
    </row>
    <row r="282" spans="1:14" ht="63">
      <c r="A282" s="166" t="s">
        <v>575</v>
      </c>
      <c r="B282" s="57" t="s">
        <v>647</v>
      </c>
      <c r="C282" s="57" t="s">
        <v>1009</v>
      </c>
      <c r="D282" s="51" t="s">
        <v>587</v>
      </c>
      <c r="E282" s="51" t="s">
        <v>495</v>
      </c>
      <c r="F282" s="47">
        <f>SUM(G282:H282)</f>
        <v>55</v>
      </c>
      <c r="G282" s="97"/>
      <c r="H282" s="97">
        <v>55</v>
      </c>
      <c r="I282" s="47">
        <f>SUM(J282:K282)</f>
        <v>0</v>
      </c>
      <c r="J282" s="97"/>
      <c r="K282" s="97"/>
      <c r="L282" s="47">
        <f>SUM(M282:N282)</f>
        <v>0</v>
      </c>
      <c r="M282" s="97"/>
      <c r="N282" s="97"/>
    </row>
    <row r="283" spans="1:14" ht="47.25">
      <c r="A283" s="166" t="s">
        <v>159</v>
      </c>
      <c r="B283" s="57" t="s">
        <v>647</v>
      </c>
      <c r="C283" s="57" t="s">
        <v>1009</v>
      </c>
      <c r="D283" s="51" t="s">
        <v>587</v>
      </c>
      <c r="E283" s="51" t="s">
        <v>787</v>
      </c>
      <c r="F283" s="47">
        <f>SUM(G283:H283)</f>
        <v>578.7</v>
      </c>
      <c r="G283" s="97"/>
      <c r="H283" s="97">
        <v>578.7</v>
      </c>
      <c r="I283" s="47">
        <f>SUM(J283:K283)</f>
        <v>0</v>
      </c>
      <c r="J283" s="97"/>
      <c r="K283" s="97"/>
      <c r="L283" s="47">
        <f>SUM(M283:N283)</f>
        <v>0</v>
      </c>
      <c r="M283" s="97"/>
      <c r="N283" s="97"/>
    </row>
    <row r="284" spans="1:14" s="99" customFormat="1" ht="22.5" customHeight="1">
      <c r="A284" s="179" t="s">
        <v>286</v>
      </c>
      <c r="B284" s="87" t="s">
        <v>1010</v>
      </c>
      <c r="C284" s="89"/>
      <c r="D284" s="89"/>
      <c r="E284" s="89"/>
      <c r="F284" s="88">
        <f aca="true" t="shared" si="128" ref="F284:N284">SUM(F285,F323)</f>
        <v>160933.59999999998</v>
      </c>
      <c r="G284" s="88">
        <f t="shared" si="128"/>
        <v>45752.700000000004</v>
      </c>
      <c r="H284" s="88">
        <f t="shared" si="128"/>
        <v>115180.9</v>
      </c>
      <c r="I284" s="88">
        <f t="shared" si="128"/>
        <v>122308.7</v>
      </c>
      <c r="J284" s="88">
        <f t="shared" si="128"/>
        <v>38095.7</v>
      </c>
      <c r="K284" s="88">
        <f t="shared" si="128"/>
        <v>84213</v>
      </c>
      <c r="L284" s="88">
        <f t="shared" si="128"/>
        <v>83989.7</v>
      </c>
      <c r="M284" s="88">
        <f t="shared" si="128"/>
        <v>95.7</v>
      </c>
      <c r="N284" s="88">
        <f t="shared" si="128"/>
        <v>83894</v>
      </c>
    </row>
    <row r="285" spans="1:14" ht="23.25" customHeight="1">
      <c r="A285" s="164" t="s">
        <v>287</v>
      </c>
      <c r="B285" s="50" t="s">
        <v>1010</v>
      </c>
      <c r="C285" s="50" t="s">
        <v>527</v>
      </c>
      <c r="D285" s="51"/>
      <c r="E285" s="51"/>
      <c r="F285" s="88">
        <f>SUM(F286,F291)</f>
        <v>144987.09999999998</v>
      </c>
      <c r="G285" s="88">
        <f aca="true" t="shared" si="129" ref="G285:N285">SUM(G286,G291)</f>
        <v>42497.100000000006</v>
      </c>
      <c r="H285" s="88">
        <f t="shared" si="129"/>
        <v>102489.99999999999</v>
      </c>
      <c r="I285" s="88">
        <f t="shared" si="129"/>
        <v>113462.7</v>
      </c>
      <c r="J285" s="88">
        <f t="shared" si="129"/>
        <v>38095.7</v>
      </c>
      <c r="K285" s="88">
        <f t="shared" si="129"/>
        <v>75367</v>
      </c>
      <c r="L285" s="88">
        <f t="shared" si="129"/>
        <v>74883.7</v>
      </c>
      <c r="M285" s="88">
        <f t="shared" si="129"/>
        <v>95.7</v>
      </c>
      <c r="N285" s="88">
        <f t="shared" si="129"/>
        <v>74788</v>
      </c>
    </row>
    <row r="286" spans="1:14" ht="78.75">
      <c r="A286" s="161" t="s">
        <v>607</v>
      </c>
      <c r="B286" s="57" t="s">
        <v>1010</v>
      </c>
      <c r="C286" s="57" t="s">
        <v>527</v>
      </c>
      <c r="D286" s="93" t="s">
        <v>619</v>
      </c>
      <c r="E286" s="51"/>
      <c r="F286" s="47">
        <f>F287</f>
        <v>220.3</v>
      </c>
      <c r="G286" s="47">
        <f aca="true" t="shared" si="130" ref="G286:N287">G287</f>
        <v>209.3</v>
      </c>
      <c r="H286" s="47">
        <f t="shared" si="130"/>
        <v>11</v>
      </c>
      <c r="I286" s="47">
        <f t="shared" si="130"/>
        <v>0</v>
      </c>
      <c r="J286" s="47">
        <f t="shared" si="130"/>
        <v>0</v>
      </c>
      <c r="K286" s="47">
        <f t="shared" si="130"/>
        <v>0</v>
      </c>
      <c r="L286" s="47">
        <f t="shared" si="130"/>
        <v>0</v>
      </c>
      <c r="M286" s="47">
        <f t="shared" si="130"/>
        <v>0</v>
      </c>
      <c r="N286" s="47">
        <f t="shared" si="130"/>
        <v>0</v>
      </c>
    </row>
    <row r="287" spans="1:14" ht="110.25">
      <c r="A287" s="160" t="s">
        <v>343</v>
      </c>
      <c r="B287" s="57" t="s">
        <v>1010</v>
      </c>
      <c r="C287" s="57" t="s">
        <v>527</v>
      </c>
      <c r="D287" s="93" t="s">
        <v>344</v>
      </c>
      <c r="E287" s="89"/>
      <c r="F287" s="47">
        <f>F288</f>
        <v>220.3</v>
      </c>
      <c r="G287" s="47">
        <f t="shared" si="130"/>
        <v>209.3</v>
      </c>
      <c r="H287" s="47">
        <f t="shared" si="130"/>
        <v>11</v>
      </c>
      <c r="I287" s="47">
        <f t="shared" si="130"/>
        <v>0</v>
      </c>
      <c r="J287" s="47">
        <f t="shared" si="130"/>
        <v>0</v>
      </c>
      <c r="K287" s="47">
        <f t="shared" si="130"/>
        <v>0</v>
      </c>
      <c r="L287" s="47">
        <f t="shared" si="130"/>
        <v>0</v>
      </c>
      <c r="M287" s="47">
        <f t="shared" si="130"/>
        <v>0</v>
      </c>
      <c r="N287" s="47">
        <f t="shared" si="130"/>
        <v>0</v>
      </c>
    </row>
    <row r="288" spans="1:14" ht="126">
      <c r="A288" s="160" t="s">
        <v>346</v>
      </c>
      <c r="B288" s="57" t="s">
        <v>1010</v>
      </c>
      <c r="C288" s="57" t="s">
        <v>527</v>
      </c>
      <c r="D288" s="93" t="s">
        <v>345</v>
      </c>
      <c r="E288" s="51"/>
      <c r="F288" s="47">
        <f>SUM(F289:F290)</f>
        <v>220.3</v>
      </c>
      <c r="G288" s="47">
        <f aca="true" t="shared" si="131" ref="G288:N288">SUM(G289:G290)</f>
        <v>209.3</v>
      </c>
      <c r="H288" s="47">
        <f t="shared" si="131"/>
        <v>11</v>
      </c>
      <c r="I288" s="47">
        <f t="shared" si="131"/>
        <v>0</v>
      </c>
      <c r="J288" s="47">
        <f t="shared" si="131"/>
        <v>0</v>
      </c>
      <c r="K288" s="47">
        <f t="shared" si="131"/>
        <v>0</v>
      </c>
      <c r="L288" s="47">
        <f t="shared" si="131"/>
        <v>0</v>
      </c>
      <c r="M288" s="47">
        <f t="shared" si="131"/>
        <v>0</v>
      </c>
      <c r="N288" s="47">
        <f t="shared" si="131"/>
        <v>0</v>
      </c>
    </row>
    <row r="289" spans="1:14" ht="189">
      <c r="A289" s="160" t="s">
        <v>703</v>
      </c>
      <c r="B289" s="57" t="s">
        <v>1010</v>
      </c>
      <c r="C289" s="57" t="s">
        <v>527</v>
      </c>
      <c r="D289" s="95" t="s">
        <v>824</v>
      </c>
      <c r="E289" s="51" t="s">
        <v>784</v>
      </c>
      <c r="F289" s="47">
        <f>SUM(G289:H289)</f>
        <v>209.3</v>
      </c>
      <c r="G289" s="47">
        <v>209.3</v>
      </c>
      <c r="H289" s="47"/>
      <c r="I289" s="47">
        <f>SUM(J289:K289)</f>
        <v>0</v>
      </c>
      <c r="J289" s="47"/>
      <c r="K289" s="47"/>
      <c r="L289" s="47">
        <f>SUM(M289:N289)</f>
        <v>0</v>
      </c>
      <c r="M289" s="47">
        <v>0</v>
      </c>
      <c r="N289" s="47"/>
    </row>
    <row r="290" spans="1:14" ht="189">
      <c r="A290" s="165" t="s">
        <v>111</v>
      </c>
      <c r="B290" s="57" t="s">
        <v>1010</v>
      </c>
      <c r="C290" s="57" t="s">
        <v>527</v>
      </c>
      <c r="D290" s="146" t="s">
        <v>172</v>
      </c>
      <c r="E290" s="51" t="s">
        <v>784</v>
      </c>
      <c r="F290" s="47">
        <f>SUM(G290:H290)</f>
        <v>11</v>
      </c>
      <c r="G290" s="47"/>
      <c r="H290" s="47">
        <v>11</v>
      </c>
      <c r="I290" s="47">
        <f>SUM(J290:K290)</f>
        <v>0</v>
      </c>
      <c r="J290" s="47"/>
      <c r="K290" s="47"/>
      <c r="L290" s="47">
        <f>SUM(M290:N290)</f>
        <v>0</v>
      </c>
      <c r="M290" s="47">
        <v>0</v>
      </c>
      <c r="N290" s="47"/>
    </row>
    <row r="291" spans="1:14" ht="78.75">
      <c r="A291" s="161" t="s">
        <v>211</v>
      </c>
      <c r="B291" s="57" t="s">
        <v>1010</v>
      </c>
      <c r="C291" s="57" t="s">
        <v>527</v>
      </c>
      <c r="D291" s="58" t="s">
        <v>632</v>
      </c>
      <c r="E291" s="51"/>
      <c r="F291" s="47">
        <f>SUM(F292,F302,F311,)</f>
        <v>144766.8</v>
      </c>
      <c r="G291" s="47">
        <f aca="true" t="shared" si="132" ref="G291:N291">SUM(G292,G302,G311,)</f>
        <v>42287.8</v>
      </c>
      <c r="H291" s="47">
        <f t="shared" si="132"/>
        <v>102478.99999999999</v>
      </c>
      <c r="I291" s="47">
        <f t="shared" si="132"/>
        <v>113462.7</v>
      </c>
      <c r="J291" s="47">
        <f t="shared" si="132"/>
        <v>38095.7</v>
      </c>
      <c r="K291" s="47">
        <f t="shared" si="132"/>
        <v>75367</v>
      </c>
      <c r="L291" s="47">
        <f t="shared" si="132"/>
        <v>74883.7</v>
      </c>
      <c r="M291" s="47">
        <f t="shared" si="132"/>
        <v>95.7</v>
      </c>
      <c r="N291" s="47">
        <f t="shared" si="132"/>
        <v>74788</v>
      </c>
    </row>
    <row r="292" spans="1:14" ht="110.25">
      <c r="A292" s="161" t="s">
        <v>227</v>
      </c>
      <c r="B292" s="57" t="s">
        <v>1010</v>
      </c>
      <c r="C292" s="57" t="s">
        <v>527</v>
      </c>
      <c r="D292" s="58" t="s">
        <v>633</v>
      </c>
      <c r="E292" s="51"/>
      <c r="F292" s="47">
        <f>SUM(F293,F297,F300)</f>
        <v>16555.3</v>
      </c>
      <c r="G292" s="47">
        <f aca="true" t="shared" si="133" ref="G292:N292">SUM(G293,G297,G300)</f>
        <v>95.7</v>
      </c>
      <c r="H292" s="47">
        <f t="shared" si="133"/>
        <v>16459.6</v>
      </c>
      <c r="I292" s="47">
        <f t="shared" si="133"/>
        <v>16518.7</v>
      </c>
      <c r="J292" s="47">
        <f t="shared" si="133"/>
        <v>95.7</v>
      </c>
      <c r="K292" s="47">
        <f t="shared" si="133"/>
        <v>16423</v>
      </c>
      <c r="L292" s="47">
        <f t="shared" si="133"/>
        <v>17057.7</v>
      </c>
      <c r="M292" s="47">
        <f t="shared" si="133"/>
        <v>95.7</v>
      </c>
      <c r="N292" s="47">
        <f t="shared" si="133"/>
        <v>16962</v>
      </c>
    </row>
    <row r="293" spans="1:14" ht="94.5">
      <c r="A293" s="161" t="s">
        <v>655</v>
      </c>
      <c r="B293" s="57" t="s">
        <v>1010</v>
      </c>
      <c r="C293" s="57" t="s">
        <v>527</v>
      </c>
      <c r="D293" s="58" t="s">
        <v>634</v>
      </c>
      <c r="E293" s="51"/>
      <c r="F293" s="47">
        <f aca="true" t="shared" si="134" ref="F293:N293">SUM(F294:F296)</f>
        <v>15372.1</v>
      </c>
      <c r="G293" s="47">
        <f t="shared" si="134"/>
        <v>0</v>
      </c>
      <c r="H293" s="47">
        <f t="shared" si="134"/>
        <v>15372.1</v>
      </c>
      <c r="I293" s="47">
        <f t="shared" si="134"/>
        <v>16418</v>
      </c>
      <c r="J293" s="47">
        <f t="shared" si="134"/>
        <v>0</v>
      </c>
      <c r="K293" s="47">
        <f t="shared" si="134"/>
        <v>16418</v>
      </c>
      <c r="L293" s="47">
        <f t="shared" si="134"/>
        <v>16957</v>
      </c>
      <c r="M293" s="47">
        <f t="shared" si="134"/>
        <v>0</v>
      </c>
      <c r="N293" s="47">
        <f t="shared" si="134"/>
        <v>16957</v>
      </c>
    </row>
    <row r="294" spans="1:14" ht="220.5">
      <c r="A294" s="165" t="s">
        <v>802</v>
      </c>
      <c r="B294" s="57" t="s">
        <v>1010</v>
      </c>
      <c r="C294" s="57" t="s">
        <v>527</v>
      </c>
      <c r="D294" s="51" t="s">
        <v>914</v>
      </c>
      <c r="E294" s="51">
        <v>100</v>
      </c>
      <c r="F294" s="47">
        <f>SUM(G294:H294)</f>
        <v>12572.7</v>
      </c>
      <c r="G294" s="97"/>
      <c r="H294" s="97">
        <v>12572.7</v>
      </c>
      <c r="I294" s="47">
        <f>SUM(J294:K294)</f>
        <v>15098</v>
      </c>
      <c r="J294" s="97"/>
      <c r="K294" s="97">
        <v>15098</v>
      </c>
      <c r="L294" s="47">
        <f>SUM(M294:N294)</f>
        <v>15637</v>
      </c>
      <c r="M294" s="97"/>
      <c r="N294" s="97">
        <v>15637</v>
      </c>
    </row>
    <row r="295" spans="1:14" ht="126">
      <c r="A295" s="166" t="s">
        <v>803</v>
      </c>
      <c r="B295" s="57" t="s">
        <v>1010</v>
      </c>
      <c r="C295" s="57" t="s">
        <v>527</v>
      </c>
      <c r="D295" s="51" t="s">
        <v>914</v>
      </c>
      <c r="E295" s="51">
        <v>200</v>
      </c>
      <c r="F295" s="47">
        <f>SUM(G295:H295)</f>
        <v>2476.4</v>
      </c>
      <c r="G295" s="97"/>
      <c r="H295" s="97">
        <v>2476.4</v>
      </c>
      <c r="I295" s="47">
        <f>SUM(J295:K295)</f>
        <v>997</v>
      </c>
      <c r="J295" s="97"/>
      <c r="K295" s="97">
        <v>997</v>
      </c>
      <c r="L295" s="47">
        <f>SUM(M295:N295)</f>
        <v>997</v>
      </c>
      <c r="M295" s="97"/>
      <c r="N295" s="97">
        <v>997</v>
      </c>
    </row>
    <row r="296" spans="1:14" ht="110.25">
      <c r="A296" s="166" t="s">
        <v>804</v>
      </c>
      <c r="B296" s="57" t="s">
        <v>1010</v>
      </c>
      <c r="C296" s="57" t="s">
        <v>527</v>
      </c>
      <c r="D296" s="51" t="s">
        <v>914</v>
      </c>
      <c r="E296" s="51">
        <v>800</v>
      </c>
      <c r="F296" s="47">
        <f>SUM(G296:H296)</f>
        <v>323</v>
      </c>
      <c r="G296" s="97"/>
      <c r="H296" s="97">
        <v>323</v>
      </c>
      <c r="I296" s="47">
        <f>SUM(J296:K296)</f>
        <v>323</v>
      </c>
      <c r="J296" s="97"/>
      <c r="K296" s="97">
        <v>323</v>
      </c>
      <c r="L296" s="47">
        <f>SUM(M296:N296)</f>
        <v>323</v>
      </c>
      <c r="M296" s="97"/>
      <c r="N296" s="97">
        <v>323</v>
      </c>
    </row>
    <row r="297" spans="1:14" ht="47.25">
      <c r="A297" s="160" t="s">
        <v>771</v>
      </c>
      <c r="B297" s="57" t="s">
        <v>1010</v>
      </c>
      <c r="C297" s="57" t="s">
        <v>527</v>
      </c>
      <c r="D297" s="58" t="s">
        <v>704</v>
      </c>
      <c r="E297" s="51"/>
      <c r="F297" s="47">
        <f>F298+F299</f>
        <v>1108.7</v>
      </c>
      <c r="G297" s="47">
        <f aca="true" t="shared" si="135" ref="G297:N297">G298+G299</f>
        <v>95.7</v>
      </c>
      <c r="H297" s="47">
        <f t="shared" si="135"/>
        <v>1013</v>
      </c>
      <c r="I297" s="47">
        <f t="shared" si="135"/>
        <v>100.7</v>
      </c>
      <c r="J297" s="47">
        <f t="shared" si="135"/>
        <v>95.7</v>
      </c>
      <c r="K297" s="47">
        <f t="shared" si="135"/>
        <v>5</v>
      </c>
      <c r="L297" s="47">
        <f t="shared" si="135"/>
        <v>100.7</v>
      </c>
      <c r="M297" s="47">
        <f t="shared" si="135"/>
        <v>95.7</v>
      </c>
      <c r="N297" s="47">
        <f t="shared" si="135"/>
        <v>5</v>
      </c>
    </row>
    <row r="298" spans="1:14" ht="141.75">
      <c r="A298" s="160" t="s">
        <v>459</v>
      </c>
      <c r="B298" s="51" t="s">
        <v>1010</v>
      </c>
      <c r="C298" s="51" t="s">
        <v>527</v>
      </c>
      <c r="D298" s="58" t="s">
        <v>454</v>
      </c>
      <c r="E298" s="51" t="s">
        <v>495</v>
      </c>
      <c r="F298" s="47">
        <f>SUM(G298:H298)</f>
        <v>100.7</v>
      </c>
      <c r="G298" s="47">
        <v>95.7</v>
      </c>
      <c r="H298" s="47">
        <v>5</v>
      </c>
      <c r="I298" s="47">
        <f>J298+K298</f>
        <v>95.7</v>
      </c>
      <c r="J298" s="47">
        <v>95.7</v>
      </c>
      <c r="K298" s="47"/>
      <c r="L298" s="47">
        <f>M298+N298</f>
        <v>95.7</v>
      </c>
      <c r="M298" s="47">
        <v>95.7</v>
      </c>
      <c r="N298" s="47"/>
    </row>
    <row r="299" spans="1:14" ht="78.75">
      <c r="A299" s="160" t="s">
        <v>537</v>
      </c>
      <c r="B299" s="57" t="s">
        <v>1010</v>
      </c>
      <c r="C299" s="57" t="s">
        <v>527</v>
      </c>
      <c r="D299" s="51" t="s">
        <v>536</v>
      </c>
      <c r="E299" s="51" t="s">
        <v>495</v>
      </c>
      <c r="F299" s="47">
        <f>SUM(G299:H299)</f>
        <v>1008</v>
      </c>
      <c r="G299" s="97"/>
      <c r="H299" s="97">
        <v>1008</v>
      </c>
      <c r="I299" s="47">
        <f>SUM(J299:K299)</f>
        <v>5</v>
      </c>
      <c r="J299" s="97"/>
      <c r="K299" s="97">
        <v>5</v>
      </c>
      <c r="L299" s="47">
        <f>SUM(M299:N299)</f>
        <v>5</v>
      </c>
      <c r="M299" s="97"/>
      <c r="N299" s="97">
        <v>5</v>
      </c>
    </row>
    <row r="300" spans="1:14" ht="63">
      <c r="A300" s="160" t="s">
        <v>579</v>
      </c>
      <c r="B300" s="57" t="s">
        <v>1010</v>
      </c>
      <c r="C300" s="57" t="s">
        <v>527</v>
      </c>
      <c r="D300" s="58" t="s">
        <v>830</v>
      </c>
      <c r="E300" s="51"/>
      <c r="F300" s="47">
        <f>F301</f>
        <v>74.5</v>
      </c>
      <c r="G300" s="47">
        <f aca="true" t="shared" si="136" ref="G300:N300">G301</f>
        <v>0</v>
      </c>
      <c r="H300" s="47">
        <f t="shared" si="136"/>
        <v>74.5</v>
      </c>
      <c r="I300" s="47">
        <f t="shared" si="136"/>
        <v>0</v>
      </c>
      <c r="J300" s="47">
        <f t="shared" si="136"/>
        <v>0</v>
      </c>
      <c r="K300" s="47">
        <f t="shared" si="136"/>
        <v>0</v>
      </c>
      <c r="L300" s="47">
        <f t="shared" si="136"/>
        <v>0</v>
      </c>
      <c r="M300" s="47">
        <f t="shared" si="136"/>
        <v>0</v>
      </c>
      <c r="N300" s="47">
        <f t="shared" si="136"/>
        <v>0</v>
      </c>
    </row>
    <row r="301" spans="1:14" ht="63">
      <c r="A301" s="160" t="s">
        <v>575</v>
      </c>
      <c r="B301" s="57" t="s">
        <v>1010</v>
      </c>
      <c r="C301" s="57" t="s">
        <v>527</v>
      </c>
      <c r="D301" s="51" t="s">
        <v>831</v>
      </c>
      <c r="E301" s="51" t="s">
        <v>495</v>
      </c>
      <c r="F301" s="47">
        <f>SUM(G301:H301)</f>
        <v>74.5</v>
      </c>
      <c r="G301" s="47"/>
      <c r="H301" s="47">
        <v>74.5</v>
      </c>
      <c r="I301" s="47">
        <f>J301+K301</f>
        <v>0</v>
      </c>
      <c r="J301" s="47"/>
      <c r="K301" s="47"/>
      <c r="L301" s="47">
        <f>M301+N301</f>
        <v>0</v>
      </c>
      <c r="M301" s="47"/>
      <c r="N301" s="47"/>
    </row>
    <row r="302" spans="1:14" ht="110.25">
      <c r="A302" s="161" t="s">
        <v>228</v>
      </c>
      <c r="B302" s="57" t="s">
        <v>1010</v>
      </c>
      <c r="C302" s="57" t="s">
        <v>527</v>
      </c>
      <c r="D302" s="58" t="s">
        <v>772</v>
      </c>
      <c r="E302" s="51"/>
      <c r="F302" s="47">
        <f>SUM(F303,F308)</f>
        <v>2461.2</v>
      </c>
      <c r="G302" s="47">
        <f aca="true" t="shared" si="137" ref="G302:N302">SUM(G303,G308)</f>
        <v>278.1</v>
      </c>
      <c r="H302" s="47">
        <f t="shared" si="137"/>
        <v>2183.1</v>
      </c>
      <c r="I302" s="47">
        <f t="shared" si="137"/>
        <v>2099</v>
      </c>
      <c r="J302" s="47">
        <f t="shared" si="137"/>
        <v>0</v>
      </c>
      <c r="K302" s="47">
        <f t="shared" si="137"/>
        <v>2099</v>
      </c>
      <c r="L302" s="47">
        <f t="shared" si="137"/>
        <v>2172</v>
      </c>
      <c r="M302" s="47">
        <f t="shared" si="137"/>
        <v>0</v>
      </c>
      <c r="N302" s="47">
        <f t="shared" si="137"/>
        <v>2172</v>
      </c>
    </row>
    <row r="303" spans="1:14" ht="94.5">
      <c r="A303" s="161" t="s">
        <v>655</v>
      </c>
      <c r="B303" s="57" t="s">
        <v>1010</v>
      </c>
      <c r="C303" s="57" t="s">
        <v>527</v>
      </c>
      <c r="D303" s="58" t="s">
        <v>773</v>
      </c>
      <c r="E303" s="51"/>
      <c r="F303" s="47">
        <f>SUM(F304:F307)</f>
        <v>2449.7</v>
      </c>
      <c r="G303" s="47">
        <f aca="true" t="shared" si="138" ref="G303:N303">SUM(G304:G307)</f>
        <v>278.1</v>
      </c>
      <c r="H303" s="47">
        <f t="shared" si="138"/>
        <v>2171.6</v>
      </c>
      <c r="I303" s="47">
        <f t="shared" si="138"/>
        <v>2099</v>
      </c>
      <c r="J303" s="47">
        <f t="shared" si="138"/>
        <v>0</v>
      </c>
      <c r="K303" s="47">
        <f t="shared" si="138"/>
        <v>2099</v>
      </c>
      <c r="L303" s="47">
        <f t="shared" si="138"/>
        <v>2172</v>
      </c>
      <c r="M303" s="47">
        <f t="shared" si="138"/>
        <v>0</v>
      </c>
      <c r="N303" s="47">
        <f t="shared" si="138"/>
        <v>2172</v>
      </c>
    </row>
    <row r="304" spans="1:14" ht="220.5">
      <c r="A304" s="165" t="s">
        <v>851</v>
      </c>
      <c r="B304" s="57" t="s">
        <v>1010</v>
      </c>
      <c r="C304" s="57" t="s">
        <v>527</v>
      </c>
      <c r="D304" s="51" t="s">
        <v>915</v>
      </c>
      <c r="E304" s="56" t="s">
        <v>493</v>
      </c>
      <c r="F304" s="47">
        <f>SUM(G304:H304)</f>
        <v>1888.4</v>
      </c>
      <c r="G304" s="97"/>
      <c r="H304" s="97">
        <v>1888.4</v>
      </c>
      <c r="I304" s="47">
        <f>SUM(J304:K304)</f>
        <v>2091</v>
      </c>
      <c r="J304" s="97"/>
      <c r="K304" s="97">
        <v>2091</v>
      </c>
      <c r="L304" s="47">
        <f>SUM(M304:N304)</f>
        <v>2164</v>
      </c>
      <c r="M304" s="97"/>
      <c r="N304" s="97">
        <v>2164</v>
      </c>
    </row>
    <row r="305" spans="1:14" ht="126">
      <c r="A305" s="166" t="s">
        <v>685</v>
      </c>
      <c r="B305" s="57" t="s">
        <v>1010</v>
      </c>
      <c r="C305" s="57" t="s">
        <v>527</v>
      </c>
      <c r="D305" s="51" t="s">
        <v>915</v>
      </c>
      <c r="E305" s="56" t="s">
        <v>495</v>
      </c>
      <c r="F305" s="47">
        <f>SUM(G305:H305)</f>
        <v>265.9</v>
      </c>
      <c r="G305" s="97"/>
      <c r="H305" s="97">
        <v>265.9</v>
      </c>
      <c r="I305" s="47">
        <f>SUM(J305:K305)</f>
        <v>5</v>
      </c>
      <c r="J305" s="97"/>
      <c r="K305" s="97">
        <v>5</v>
      </c>
      <c r="L305" s="47">
        <f>SUM(M305:N305)</f>
        <v>5</v>
      </c>
      <c r="M305" s="97"/>
      <c r="N305" s="97">
        <v>5</v>
      </c>
    </row>
    <row r="306" spans="1:14" ht="110.25">
      <c r="A306" s="166" t="s">
        <v>686</v>
      </c>
      <c r="B306" s="57" t="s">
        <v>1010</v>
      </c>
      <c r="C306" s="57" t="s">
        <v>527</v>
      </c>
      <c r="D306" s="51" t="s">
        <v>915</v>
      </c>
      <c r="E306" s="56" t="s">
        <v>776</v>
      </c>
      <c r="F306" s="47">
        <f>SUM(G306:H306)</f>
        <v>2.7</v>
      </c>
      <c r="G306" s="97"/>
      <c r="H306" s="97">
        <v>2.7</v>
      </c>
      <c r="I306" s="47">
        <f>SUM(J306:K306)</f>
        <v>3</v>
      </c>
      <c r="J306" s="97"/>
      <c r="K306" s="97">
        <v>3</v>
      </c>
      <c r="L306" s="47">
        <f>SUM(M306:N306)</f>
        <v>3</v>
      </c>
      <c r="M306" s="97"/>
      <c r="N306" s="97">
        <v>3</v>
      </c>
    </row>
    <row r="307" spans="1:14" ht="94.5">
      <c r="A307" s="166" t="s">
        <v>422</v>
      </c>
      <c r="B307" s="57" t="s">
        <v>1010</v>
      </c>
      <c r="C307" s="57" t="s">
        <v>527</v>
      </c>
      <c r="D307" s="51" t="s">
        <v>435</v>
      </c>
      <c r="E307" s="56" t="s">
        <v>495</v>
      </c>
      <c r="F307" s="47">
        <f>SUM(G307:H307)</f>
        <v>292.70000000000005</v>
      </c>
      <c r="G307" s="97">
        <v>278.1</v>
      </c>
      <c r="H307" s="97">
        <v>14.6</v>
      </c>
      <c r="I307" s="47">
        <f>SUM(J307:K307)</f>
        <v>0</v>
      </c>
      <c r="J307" s="97"/>
      <c r="K307" s="97"/>
      <c r="L307" s="47">
        <f>SUM(M307:N307)</f>
        <v>0</v>
      </c>
      <c r="M307" s="97"/>
      <c r="N307" s="97"/>
    </row>
    <row r="308" spans="1:14" ht="63">
      <c r="A308" s="166" t="s">
        <v>579</v>
      </c>
      <c r="B308" s="57" t="s">
        <v>1010</v>
      </c>
      <c r="C308" s="57" t="s">
        <v>527</v>
      </c>
      <c r="D308" s="58" t="s">
        <v>577</v>
      </c>
      <c r="E308" s="56"/>
      <c r="F308" s="47">
        <f>SUM(F309:F310)</f>
        <v>11.5</v>
      </c>
      <c r="G308" s="47">
        <f aca="true" t="shared" si="139" ref="G308:N308">SUM(G309:G310)</f>
        <v>0</v>
      </c>
      <c r="H308" s="47">
        <f t="shared" si="139"/>
        <v>11.5</v>
      </c>
      <c r="I308" s="47">
        <f t="shared" si="139"/>
        <v>0</v>
      </c>
      <c r="J308" s="47">
        <f t="shared" si="139"/>
        <v>0</v>
      </c>
      <c r="K308" s="47">
        <f t="shared" si="139"/>
        <v>0</v>
      </c>
      <c r="L308" s="47">
        <f t="shared" si="139"/>
        <v>0</v>
      </c>
      <c r="M308" s="47">
        <f t="shared" si="139"/>
        <v>0</v>
      </c>
      <c r="N308" s="47">
        <f t="shared" si="139"/>
        <v>0</v>
      </c>
    </row>
    <row r="309" spans="1:14" ht="63">
      <c r="A309" s="166" t="s">
        <v>575</v>
      </c>
      <c r="B309" s="57" t="s">
        <v>1010</v>
      </c>
      <c r="C309" s="57" t="s">
        <v>527</v>
      </c>
      <c r="D309" s="51" t="s">
        <v>578</v>
      </c>
      <c r="E309" s="56" t="s">
        <v>495</v>
      </c>
      <c r="F309" s="47">
        <f>SUM(G309:H309)</f>
        <v>8.5</v>
      </c>
      <c r="G309" s="97"/>
      <c r="H309" s="97">
        <v>8.5</v>
      </c>
      <c r="I309" s="47">
        <f>SUM(J309:K309)</f>
        <v>0</v>
      </c>
      <c r="J309" s="97"/>
      <c r="K309" s="97"/>
      <c r="L309" s="47">
        <f>SUM(M309:N309)</f>
        <v>0</v>
      </c>
      <c r="M309" s="97"/>
      <c r="N309" s="97"/>
    </row>
    <row r="310" spans="1:14" ht="47.25">
      <c r="A310" s="166" t="s">
        <v>159</v>
      </c>
      <c r="B310" s="57" t="s">
        <v>1010</v>
      </c>
      <c r="C310" s="57" t="s">
        <v>527</v>
      </c>
      <c r="D310" s="51" t="s">
        <v>578</v>
      </c>
      <c r="E310" s="56" t="s">
        <v>787</v>
      </c>
      <c r="F310" s="47">
        <f>SUM(G310:H310)</f>
        <v>3</v>
      </c>
      <c r="G310" s="97"/>
      <c r="H310" s="97">
        <v>3</v>
      </c>
      <c r="I310" s="47">
        <f>SUM(J310:K310)</f>
        <v>0</v>
      </c>
      <c r="J310" s="97"/>
      <c r="K310" s="97"/>
      <c r="L310" s="47">
        <f>SUM(M310:N310)</f>
        <v>0</v>
      </c>
      <c r="M310" s="97"/>
      <c r="N310" s="97"/>
    </row>
    <row r="311" spans="1:14" ht="126">
      <c r="A311" s="161" t="s">
        <v>212</v>
      </c>
      <c r="B311" s="57" t="s">
        <v>1010</v>
      </c>
      <c r="C311" s="57" t="s">
        <v>527</v>
      </c>
      <c r="D311" s="58" t="s">
        <v>687</v>
      </c>
      <c r="E311" s="56"/>
      <c r="F311" s="47">
        <f>SUM(F312,F319,F317)</f>
        <v>125750.29999999999</v>
      </c>
      <c r="G311" s="47">
        <f aca="true" t="shared" si="140" ref="G311:N311">SUM(G312,G319,G317)</f>
        <v>41914</v>
      </c>
      <c r="H311" s="47">
        <f t="shared" si="140"/>
        <v>83836.29999999999</v>
      </c>
      <c r="I311" s="47">
        <f t="shared" si="140"/>
        <v>94845</v>
      </c>
      <c r="J311" s="47">
        <f t="shared" si="140"/>
        <v>38000</v>
      </c>
      <c r="K311" s="47">
        <f t="shared" si="140"/>
        <v>56845</v>
      </c>
      <c r="L311" s="47">
        <f t="shared" si="140"/>
        <v>55654</v>
      </c>
      <c r="M311" s="47">
        <f t="shared" si="140"/>
        <v>0</v>
      </c>
      <c r="N311" s="47">
        <f t="shared" si="140"/>
        <v>55654</v>
      </c>
    </row>
    <row r="312" spans="1:14" ht="94.5">
      <c r="A312" s="161" t="s">
        <v>655</v>
      </c>
      <c r="B312" s="57" t="s">
        <v>1010</v>
      </c>
      <c r="C312" s="57" t="s">
        <v>527</v>
      </c>
      <c r="D312" s="58" t="s">
        <v>688</v>
      </c>
      <c r="E312" s="56"/>
      <c r="F312" s="47">
        <f>SUM(F313:F316)</f>
        <v>56837.5</v>
      </c>
      <c r="G312" s="47">
        <f aca="true" t="shared" si="141" ref="G312:N312">SUM(G313:G316)</f>
        <v>2000</v>
      </c>
      <c r="H312" s="47">
        <f t="shared" si="141"/>
        <v>54837.5</v>
      </c>
      <c r="I312" s="47">
        <f t="shared" si="141"/>
        <v>54845</v>
      </c>
      <c r="J312" s="47">
        <f t="shared" si="141"/>
        <v>0</v>
      </c>
      <c r="K312" s="47">
        <f t="shared" si="141"/>
        <v>54845</v>
      </c>
      <c r="L312" s="47">
        <f t="shared" si="141"/>
        <v>55654</v>
      </c>
      <c r="M312" s="47">
        <f t="shared" si="141"/>
        <v>0</v>
      </c>
      <c r="N312" s="47">
        <f t="shared" si="141"/>
        <v>55654</v>
      </c>
    </row>
    <row r="313" spans="1:14" ht="78.75">
      <c r="A313" s="161" t="s">
        <v>958</v>
      </c>
      <c r="B313" s="57" t="s">
        <v>1010</v>
      </c>
      <c r="C313" s="57" t="s">
        <v>527</v>
      </c>
      <c r="D313" s="51" t="s">
        <v>956</v>
      </c>
      <c r="E313" s="56" t="s">
        <v>495</v>
      </c>
      <c r="F313" s="47">
        <f>SUM(G313:H313)</f>
        <v>451.3</v>
      </c>
      <c r="G313" s="47">
        <v>425</v>
      </c>
      <c r="H313" s="47">
        <v>26.3</v>
      </c>
      <c r="I313" s="47">
        <f>SUM(J313:K313)</f>
        <v>0</v>
      </c>
      <c r="J313" s="47"/>
      <c r="K313" s="47"/>
      <c r="L313" s="47">
        <f>SUM(M313:N313)</f>
        <v>0</v>
      </c>
      <c r="M313" s="47"/>
      <c r="N313" s="47"/>
    </row>
    <row r="314" spans="1:14" ht="63">
      <c r="A314" s="161" t="s">
        <v>375</v>
      </c>
      <c r="B314" s="57" t="s">
        <v>1010</v>
      </c>
      <c r="C314" s="57" t="s">
        <v>527</v>
      </c>
      <c r="D314" s="51" t="s">
        <v>956</v>
      </c>
      <c r="E314" s="56" t="s">
        <v>787</v>
      </c>
      <c r="F314" s="47">
        <f>SUM(G314:H314)</f>
        <v>75</v>
      </c>
      <c r="G314" s="47">
        <v>75</v>
      </c>
      <c r="H314" s="47"/>
      <c r="I314" s="47">
        <f>SUM(J314:K314)</f>
        <v>0</v>
      </c>
      <c r="J314" s="47"/>
      <c r="K314" s="47"/>
      <c r="L314" s="47">
        <f>SUM(M314:N314)</f>
        <v>0</v>
      </c>
      <c r="M314" s="47"/>
      <c r="N314" s="47"/>
    </row>
    <row r="315" spans="1:14" ht="110.25">
      <c r="A315" s="161" t="s">
        <v>957</v>
      </c>
      <c r="B315" s="57" t="s">
        <v>1010</v>
      </c>
      <c r="C315" s="57" t="s">
        <v>527</v>
      </c>
      <c r="D315" s="51" t="s">
        <v>956</v>
      </c>
      <c r="E315" s="56" t="s">
        <v>784</v>
      </c>
      <c r="F315" s="47">
        <f>SUM(G315:H315)</f>
        <v>1578.9</v>
      </c>
      <c r="G315" s="47">
        <v>1500</v>
      </c>
      <c r="H315" s="47">
        <v>78.9</v>
      </c>
      <c r="I315" s="47">
        <f>SUM(J315:K315)</f>
        <v>0</v>
      </c>
      <c r="J315" s="47"/>
      <c r="K315" s="47"/>
      <c r="L315" s="47">
        <f>SUM(M315:N315)</f>
        <v>0</v>
      </c>
      <c r="M315" s="47"/>
      <c r="N315" s="47"/>
    </row>
    <row r="316" spans="1:14" ht="157.5">
      <c r="A316" s="166" t="s">
        <v>630</v>
      </c>
      <c r="B316" s="57" t="s">
        <v>1010</v>
      </c>
      <c r="C316" s="57" t="s">
        <v>527</v>
      </c>
      <c r="D316" s="51" t="s">
        <v>916</v>
      </c>
      <c r="E316" s="51">
        <v>600</v>
      </c>
      <c r="F316" s="59">
        <f>SUM(G316:H316)</f>
        <v>54732.3</v>
      </c>
      <c r="G316" s="97"/>
      <c r="H316" s="97">
        <v>54732.3</v>
      </c>
      <c r="I316" s="59">
        <f>SUM(J316:K316)</f>
        <v>54845</v>
      </c>
      <c r="J316" s="97"/>
      <c r="K316" s="97">
        <v>54845</v>
      </c>
      <c r="L316" s="59">
        <f>SUM(M316:N316)</f>
        <v>55654</v>
      </c>
      <c r="M316" s="97"/>
      <c r="N316" s="97">
        <v>55654</v>
      </c>
    </row>
    <row r="317" spans="1:14" ht="63">
      <c r="A317" s="166" t="s">
        <v>583</v>
      </c>
      <c r="B317" s="57" t="s">
        <v>1010</v>
      </c>
      <c r="C317" s="57" t="s">
        <v>527</v>
      </c>
      <c r="D317" s="58" t="s">
        <v>580</v>
      </c>
      <c r="E317" s="56"/>
      <c r="F317" s="59">
        <f>F318</f>
        <v>1453.4</v>
      </c>
      <c r="G317" s="59">
        <f aca="true" t="shared" si="142" ref="G317:N317">G318</f>
        <v>0</v>
      </c>
      <c r="H317" s="59">
        <f t="shared" si="142"/>
        <v>1453.4</v>
      </c>
      <c r="I317" s="59">
        <f t="shared" si="142"/>
        <v>0</v>
      </c>
      <c r="J317" s="59">
        <f t="shared" si="142"/>
        <v>0</v>
      </c>
      <c r="K317" s="59">
        <f t="shared" si="142"/>
        <v>0</v>
      </c>
      <c r="L317" s="59">
        <f t="shared" si="142"/>
        <v>0</v>
      </c>
      <c r="M317" s="59">
        <f t="shared" si="142"/>
        <v>0</v>
      </c>
      <c r="N317" s="59">
        <f t="shared" si="142"/>
        <v>0</v>
      </c>
    </row>
    <row r="318" spans="1:14" ht="94.5">
      <c r="A318" s="166" t="s">
        <v>582</v>
      </c>
      <c r="B318" s="57" t="s">
        <v>1010</v>
      </c>
      <c r="C318" s="57" t="s">
        <v>527</v>
      </c>
      <c r="D318" s="51" t="s">
        <v>581</v>
      </c>
      <c r="E318" s="56" t="s">
        <v>784</v>
      </c>
      <c r="F318" s="59">
        <f>SUM(G318:H318)</f>
        <v>1453.4</v>
      </c>
      <c r="G318" s="97"/>
      <c r="H318" s="97">
        <v>1453.4</v>
      </c>
      <c r="I318" s="59">
        <f>SUM(J318:K318)</f>
        <v>0</v>
      </c>
      <c r="J318" s="97"/>
      <c r="K318" s="97"/>
      <c r="L318" s="59">
        <f>SUM(M318:N318)</f>
        <v>0</v>
      </c>
      <c r="M318" s="97"/>
      <c r="N318" s="97"/>
    </row>
    <row r="319" spans="1:14" ht="47.25">
      <c r="A319" s="161" t="s">
        <v>521</v>
      </c>
      <c r="B319" s="57" t="s">
        <v>1010</v>
      </c>
      <c r="C319" s="57" t="s">
        <v>527</v>
      </c>
      <c r="D319" s="180" t="s">
        <v>522</v>
      </c>
      <c r="E319" s="51"/>
      <c r="F319" s="47">
        <f>SUM(F320:F322)</f>
        <v>67459.4</v>
      </c>
      <c r="G319" s="47">
        <f aca="true" t="shared" si="143" ref="G319:N319">SUM(G320:G322)</f>
        <v>39914</v>
      </c>
      <c r="H319" s="47">
        <f t="shared" si="143"/>
        <v>27545.4</v>
      </c>
      <c r="I319" s="47">
        <f t="shared" si="143"/>
        <v>40000</v>
      </c>
      <c r="J319" s="47">
        <f t="shared" si="143"/>
        <v>38000</v>
      </c>
      <c r="K319" s="47">
        <f t="shared" si="143"/>
        <v>2000</v>
      </c>
      <c r="L319" s="47">
        <f t="shared" si="143"/>
        <v>0</v>
      </c>
      <c r="M319" s="47">
        <f t="shared" si="143"/>
        <v>0</v>
      </c>
      <c r="N319" s="47">
        <f t="shared" si="143"/>
        <v>0</v>
      </c>
    </row>
    <row r="320" spans="1:14" ht="94.5">
      <c r="A320" s="161" t="s">
        <v>523</v>
      </c>
      <c r="B320" s="57" t="s">
        <v>1010</v>
      </c>
      <c r="C320" s="57" t="s">
        <v>527</v>
      </c>
      <c r="D320" s="57" t="s">
        <v>599</v>
      </c>
      <c r="E320" s="51" t="s">
        <v>495</v>
      </c>
      <c r="F320" s="47">
        <f>SUM(G320:H320)</f>
        <v>20045.4</v>
      </c>
      <c r="G320" s="47"/>
      <c r="H320" s="47">
        <v>20045.4</v>
      </c>
      <c r="I320" s="47">
        <f>SUM(J320:K320)</f>
        <v>2000</v>
      </c>
      <c r="J320" s="47"/>
      <c r="K320" s="47">
        <v>2000</v>
      </c>
      <c r="L320" s="47">
        <f>SUM(M320:N320)</f>
        <v>0</v>
      </c>
      <c r="M320" s="47"/>
      <c r="N320" s="47"/>
    </row>
    <row r="321" spans="1:14" ht="141.75">
      <c r="A321" s="161" t="s">
        <v>336</v>
      </c>
      <c r="B321" s="57" t="s">
        <v>1010</v>
      </c>
      <c r="C321" s="57" t="s">
        <v>527</v>
      </c>
      <c r="D321" s="57" t="s">
        <v>338</v>
      </c>
      <c r="E321" s="51" t="s">
        <v>495</v>
      </c>
      <c r="F321" s="47">
        <f>SUM(G321:H321)</f>
        <v>39914</v>
      </c>
      <c r="G321" s="47">
        <v>39914</v>
      </c>
      <c r="H321" s="47"/>
      <c r="I321" s="47">
        <f>SUM(J321:K321)</f>
        <v>38000</v>
      </c>
      <c r="J321" s="47">
        <v>38000</v>
      </c>
      <c r="K321" s="47"/>
      <c r="L321" s="47">
        <f>SUM(M321:N321)</f>
        <v>0</v>
      </c>
      <c r="M321" s="47"/>
      <c r="N321" s="47"/>
    </row>
    <row r="322" spans="1:14" ht="141.75">
      <c r="A322" s="166" t="s">
        <v>812</v>
      </c>
      <c r="B322" s="57" t="s">
        <v>1010</v>
      </c>
      <c r="C322" s="57" t="s">
        <v>527</v>
      </c>
      <c r="D322" s="51" t="s">
        <v>813</v>
      </c>
      <c r="E322" s="51" t="s">
        <v>784</v>
      </c>
      <c r="F322" s="47">
        <f>SUM(G322:H322)</f>
        <v>7500</v>
      </c>
      <c r="G322" s="47"/>
      <c r="H322" s="47">
        <v>7500</v>
      </c>
      <c r="I322" s="47">
        <f>SUM(J322:K322)</f>
        <v>0</v>
      </c>
      <c r="J322" s="47"/>
      <c r="K322" s="47"/>
      <c r="L322" s="47">
        <f>SUM(M322:N322)</f>
        <v>0</v>
      </c>
      <c r="M322" s="47"/>
      <c r="N322" s="47"/>
    </row>
    <row r="323" spans="1:14" ht="31.5">
      <c r="A323" s="164" t="s">
        <v>288</v>
      </c>
      <c r="B323" s="50" t="s">
        <v>1010</v>
      </c>
      <c r="C323" s="50" t="s">
        <v>528</v>
      </c>
      <c r="D323" s="51"/>
      <c r="E323" s="51"/>
      <c r="F323" s="88">
        <f aca="true" t="shared" si="144" ref="F323:N323">F324</f>
        <v>15946.5</v>
      </c>
      <c r="G323" s="88">
        <f t="shared" si="144"/>
        <v>3255.6</v>
      </c>
      <c r="H323" s="88">
        <f t="shared" si="144"/>
        <v>12690.900000000001</v>
      </c>
      <c r="I323" s="88">
        <f t="shared" si="144"/>
        <v>8846</v>
      </c>
      <c r="J323" s="88">
        <f t="shared" si="144"/>
        <v>0</v>
      </c>
      <c r="K323" s="88">
        <f t="shared" si="144"/>
        <v>8846</v>
      </c>
      <c r="L323" s="88">
        <f t="shared" si="144"/>
        <v>9106</v>
      </c>
      <c r="M323" s="88">
        <f t="shared" si="144"/>
        <v>0</v>
      </c>
      <c r="N323" s="88">
        <f t="shared" si="144"/>
        <v>9106</v>
      </c>
    </row>
    <row r="324" spans="1:14" ht="78.75">
      <c r="A324" s="161" t="s">
        <v>415</v>
      </c>
      <c r="B324" s="57" t="s">
        <v>1010</v>
      </c>
      <c r="C324" s="57" t="s">
        <v>528</v>
      </c>
      <c r="D324" s="58" t="s">
        <v>632</v>
      </c>
      <c r="E324" s="51"/>
      <c r="F324" s="47">
        <f aca="true" t="shared" si="145" ref="F324:N324">SUM(F325,F329)</f>
        <v>15946.5</v>
      </c>
      <c r="G324" s="47">
        <f t="shared" si="145"/>
        <v>3255.6</v>
      </c>
      <c r="H324" s="47">
        <f t="shared" si="145"/>
        <v>12690.900000000001</v>
      </c>
      <c r="I324" s="47">
        <f t="shared" si="145"/>
        <v>8846</v>
      </c>
      <c r="J324" s="47">
        <f t="shared" si="145"/>
        <v>0</v>
      </c>
      <c r="K324" s="47">
        <f t="shared" si="145"/>
        <v>8846</v>
      </c>
      <c r="L324" s="47">
        <f t="shared" si="145"/>
        <v>9106</v>
      </c>
      <c r="M324" s="47">
        <f t="shared" si="145"/>
        <v>0</v>
      </c>
      <c r="N324" s="47">
        <f t="shared" si="145"/>
        <v>9106</v>
      </c>
    </row>
    <row r="325" spans="1:14" ht="173.25">
      <c r="A325" s="161" t="s">
        <v>413</v>
      </c>
      <c r="B325" s="57" t="s">
        <v>1010</v>
      </c>
      <c r="C325" s="57" t="s">
        <v>528</v>
      </c>
      <c r="D325" s="58" t="s">
        <v>325</v>
      </c>
      <c r="E325" s="51"/>
      <c r="F325" s="47">
        <f>F326</f>
        <v>3585.7999999999997</v>
      </c>
      <c r="G325" s="47">
        <f aca="true" t="shared" si="146" ref="G325:N325">G326</f>
        <v>3255.6</v>
      </c>
      <c r="H325" s="47">
        <f t="shared" si="146"/>
        <v>330.2</v>
      </c>
      <c r="I325" s="47">
        <f t="shared" si="146"/>
        <v>0</v>
      </c>
      <c r="J325" s="47">
        <f t="shared" si="146"/>
        <v>0</v>
      </c>
      <c r="K325" s="47">
        <f t="shared" si="146"/>
        <v>0</v>
      </c>
      <c r="L325" s="47">
        <f t="shared" si="146"/>
        <v>0</v>
      </c>
      <c r="M325" s="47">
        <f t="shared" si="146"/>
        <v>0</v>
      </c>
      <c r="N325" s="47">
        <f t="shared" si="146"/>
        <v>0</v>
      </c>
    </row>
    <row r="326" spans="1:14" ht="63">
      <c r="A326" s="161" t="s">
        <v>329</v>
      </c>
      <c r="B326" s="57" t="s">
        <v>1010</v>
      </c>
      <c r="C326" s="57" t="s">
        <v>528</v>
      </c>
      <c r="D326" s="58" t="s">
        <v>326</v>
      </c>
      <c r="E326" s="51"/>
      <c r="F326" s="47">
        <f>SUM(F327:F328)</f>
        <v>3585.7999999999997</v>
      </c>
      <c r="G326" s="47">
        <f aca="true" t="shared" si="147" ref="G326:N326">SUM(G327:G328)</f>
        <v>3255.6</v>
      </c>
      <c r="H326" s="47">
        <f t="shared" si="147"/>
        <v>330.2</v>
      </c>
      <c r="I326" s="47">
        <f t="shared" si="147"/>
        <v>0</v>
      </c>
      <c r="J326" s="47">
        <f t="shared" si="147"/>
        <v>0</v>
      </c>
      <c r="K326" s="47">
        <f t="shared" si="147"/>
        <v>0</v>
      </c>
      <c r="L326" s="47">
        <f t="shared" si="147"/>
        <v>0</v>
      </c>
      <c r="M326" s="47">
        <f t="shared" si="147"/>
        <v>0</v>
      </c>
      <c r="N326" s="47">
        <f t="shared" si="147"/>
        <v>0</v>
      </c>
    </row>
    <row r="327" spans="1:14" ht="94.5">
      <c r="A327" s="161" t="s">
        <v>538</v>
      </c>
      <c r="B327" s="51" t="s">
        <v>1010</v>
      </c>
      <c r="C327" s="51" t="s">
        <v>528</v>
      </c>
      <c r="D327" s="57" t="s">
        <v>115</v>
      </c>
      <c r="E327" s="51" t="s">
        <v>495</v>
      </c>
      <c r="F327" s="47">
        <f>SUM(G327:H327)</f>
        <v>330.2</v>
      </c>
      <c r="G327" s="47"/>
      <c r="H327" s="47">
        <v>330.2</v>
      </c>
      <c r="I327" s="47">
        <f>SUM(J327:K327)</f>
        <v>0</v>
      </c>
      <c r="J327" s="47"/>
      <c r="K327" s="47"/>
      <c r="L327" s="47">
        <f>SUM(M327:N327)</f>
        <v>0</v>
      </c>
      <c r="M327" s="47"/>
      <c r="N327" s="47"/>
    </row>
    <row r="328" spans="1:14" ht="126">
      <c r="A328" s="161" t="s">
        <v>328</v>
      </c>
      <c r="B328" s="57" t="s">
        <v>1010</v>
      </c>
      <c r="C328" s="57" t="s">
        <v>528</v>
      </c>
      <c r="D328" s="57" t="s">
        <v>327</v>
      </c>
      <c r="E328" s="51" t="s">
        <v>495</v>
      </c>
      <c r="F328" s="47">
        <f>SUM(G328:H328)</f>
        <v>3255.6</v>
      </c>
      <c r="G328" s="47">
        <v>3255.6</v>
      </c>
      <c r="H328" s="47"/>
      <c r="I328" s="47">
        <f>SUM(J328:K328)</f>
        <v>0</v>
      </c>
      <c r="J328" s="47"/>
      <c r="K328" s="47"/>
      <c r="L328" s="47">
        <f>SUM(M328:N328)</f>
        <v>0</v>
      </c>
      <c r="M328" s="47"/>
      <c r="N328" s="47"/>
    </row>
    <row r="329" spans="1:14" ht="133.5" customHeight="1">
      <c r="A329" s="161" t="s">
        <v>416</v>
      </c>
      <c r="B329" s="57" t="s">
        <v>1010</v>
      </c>
      <c r="C329" s="57" t="s">
        <v>528</v>
      </c>
      <c r="D329" s="58" t="s">
        <v>650</v>
      </c>
      <c r="E329" s="51"/>
      <c r="F329" s="47">
        <f aca="true" t="shared" si="148" ref="F329:N329">SUM(F330,F332)</f>
        <v>12360.7</v>
      </c>
      <c r="G329" s="47">
        <f t="shared" si="148"/>
        <v>0</v>
      </c>
      <c r="H329" s="47">
        <f t="shared" si="148"/>
        <v>12360.7</v>
      </c>
      <c r="I329" s="47">
        <f t="shared" si="148"/>
        <v>8846</v>
      </c>
      <c r="J329" s="47">
        <f t="shared" si="148"/>
        <v>0</v>
      </c>
      <c r="K329" s="47">
        <f t="shared" si="148"/>
        <v>8846</v>
      </c>
      <c r="L329" s="47">
        <f t="shared" si="148"/>
        <v>9106</v>
      </c>
      <c r="M329" s="47">
        <f t="shared" si="148"/>
        <v>0</v>
      </c>
      <c r="N329" s="47">
        <f t="shared" si="148"/>
        <v>9106</v>
      </c>
    </row>
    <row r="330" spans="1:14" ht="47.25">
      <c r="A330" s="161" t="s">
        <v>768</v>
      </c>
      <c r="B330" s="57" t="s">
        <v>1010</v>
      </c>
      <c r="C330" s="57" t="s">
        <v>528</v>
      </c>
      <c r="D330" s="58" t="s">
        <v>500</v>
      </c>
      <c r="E330" s="51"/>
      <c r="F330" s="47">
        <f aca="true" t="shared" si="149" ref="F330:N330">F331</f>
        <v>1605</v>
      </c>
      <c r="G330" s="47">
        <f t="shared" si="149"/>
        <v>0</v>
      </c>
      <c r="H330" s="47">
        <f t="shared" si="149"/>
        <v>1605</v>
      </c>
      <c r="I330" s="47">
        <f t="shared" si="149"/>
        <v>2190</v>
      </c>
      <c r="J330" s="47">
        <f t="shared" si="149"/>
        <v>0</v>
      </c>
      <c r="K330" s="47">
        <f t="shared" si="149"/>
        <v>2190</v>
      </c>
      <c r="L330" s="47">
        <f t="shared" si="149"/>
        <v>2278</v>
      </c>
      <c r="M330" s="47">
        <f t="shared" si="149"/>
        <v>0</v>
      </c>
      <c r="N330" s="47">
        <f t="shared" si="149"/>
        <v>2278</v>
      </c>
    </row>
    <row r="331" spans="1:14" ht="173.25">
      <c r="A331" s="166" t="s">
        <v>2</v>
      </c>
      <c r="B331" s="57" t="s">
        <v>1010</v>
      </c>
      <c r="C331" s="57" t="s">
        <v>528</v>
      </c>
      <c r="D331" s="51" t="s">
        <v>918</v>
      </c>
      <c r="E331" s="51">
        <v>100</v>
      </c>
      <c r="F331" s="47">
        <f>SUM(G331:H331)</f>
        <v>1605</v>
      </c>
      <c r="G331" s="97"/>
      <c r="H331" s="97">
        <v>1605</v>
      </c>
      <c r="I331" s="47">
        <f>SUM(J331:K331)</f>
        <v>2190</v>
      </c>
      <c r="J331" s="97"/>
      <c r="K331" s="97">
        <v>2190</v>
      </c>
      <c r="L331" s="47">
        <f>SUM(M331:N331)</f>
        <v>2278</v>
      </c>
      <c r="M331" s="97"/>
      <c r="N331" s="97">
        <v>2278</v>
      </c>
    </row>
    <row r="332" spans="1:14" ht="104.25" customHeight="1">
      <c r="A332" s="161" t="s">
        <v>655</v>
      </c>
      <c r="B332" s="57" t="s">
        <v>1010</v>
      </c>
      <c r="C332" s="57" t="s">
        <v>528</v>
      </c>
      <c r="D332" s="58" t="s">
        <v>501</v>
      </c>
      <c r="E332" s="51"/>
      <c r="F332" s="47">
        <f aca="true" t="shared" si="150" ref="F332:N332">SUM(F333:F335)</f>
        <v>10755.7</v>
      </c>
      <c r="G332" s="47">
        <f t="shared" si="150"/>
        <v>0</v>
      </c>
      <c r="H332" s="47">
        <f t="shared" si="150"/>
        <v>10755.7</v>
      </c>
      <c r="I332" s="47">
        <f t="shared" si="150"/>
        <v>6656</v>
      </c>
      <c r="J332" s="47">
        <f t="shared" si="150"/>
        <v>0</v>
      </c>
      <c r="K332" s="47">
        <f t="shared" si="150"/>
        <v>6656</v>
      </c>
      <c r="L332" s="47">
        <f t="shared" si="150"/>
        <v>6828</v>
      </c>
      <c r="M332" s="47">
        <f t="shared" si="150"/>
        <v>0</v>
      </c>
      <c r="N332" s="47">
        <f t="shared" si="150"/>
        <v>6828</v>
      </c>
    </row>
    <row r="333" spans="1:14" ht="230.25" customHeight="1">
      <c r="A333" s="165" t="s">
        <v>802</v>
      </c>
      <c r="B333" s="57" t="s">
        <v>1010</v>
      </c>
      <c r="C333" s="57" t="s">
        <v>528</v>
      </c>
      <c r="D333" s="51" t="s">
        <v>919</v>
      </c>
      <c r="E333" s="51">
        <v>100</v>
      </c>
      <c r="F333" s="47">
        <f>SUM(G333:H333)</f>
        <v>5003</v>
      </c>
      <c r="G333" s="97"/>
      <c r="H333" s="97">
        <v>5003</v>
      </c>
      <c r="I333" s="47">
        <f>SUM(J333:K333)</f>
        <v>6204</v>
      </c>
      <c r="J333" s="97"/>
      <c r="K333" s="97">
        <v>6204</v>
      </c>
      <c r="L333" s="47">
        <f>SUM(M333:N333)</f>
        <v>6376</v>
      </c>
      <c r="M333" s="97"/>
      <c r="N333" s="97">
        <v>6376</v>
      </c>
    </row>
    <row r="334" spans="1:14" ht="126">
      <c r="A334" s="166" t="s">
        <v>803</v>
      </c>
      <c r="B334" s="57" t="s">
        <v>1010</v>
      </c>
      <c r="C334" s="57" t="s">
        <v>528</v>
      </c>
      <c r="D334" s="51" t="s">
        <v>919</v>
      </c>
      <c r="E334" s="51">
        <v>200</v>
      </c>
      <c r="F334" s="47">
        <f>SUM(G334:H334)</f>
        <v>5730.7</v>
      </c>
      <c r="G334" s="97"/>
      <c r="H334" s="97">
        <v>5730.7</v>
      </c>
      <c r="I334" s="47">
        <f>SUM(J334:K334)</f>
        <v>430</v>
      </c>
      <c r="J334" s="97"/>
      <c r="K334" s="97">
        <v>430</v>
      </c>
      <c r="L334" s="47">
        <f>SUM(M334:N334)</f>
        <v>430</v>
      </c>
      <c r="M334" s="97"/>
      <c r="N334" s="97">
        <v>430</v>
      </c>
    </row>
    <row r="335" spans="1:14" ht="110.25">
      <c r="A335" s="166" t="s">
        <v>804</v>
      </c>
      <c r="B335" s="57" t="s">
        <v>1010</v>
      </c>
      <c r="C335" s="57" t="s">
        <v>528</v>
      </c>
      <c r="D335" s="51" t="s">
        <v>919</v>
      </c>
      <c r="E335" s="51">
        <v>800</v>
      </c>
      <c r="F335" s="47">
        <f>SUM(G335:H335)</f>
        <v>22</v>
      </c>
      <c r="G335" s="97"/>
      <c r="H335" s="97">
        <v>22</v>
      </c>
      <c r="I335" s="47">
        <f>SUM(J335:K335)</f>
        <v>22</v>
      </c>
      <c r="J335" s="97"/>
      <c r="K335" s="97">
        <v>22</v>
      </c>
      <c r="L335" s="47">
        <f>SUM(M335:N335)</f>
        <v>22</v>
      </c>
      <c r="M335" s="97"/>
      <c r="N335" s="97">
        <v>22</v>
      </c>
    </row>
    <row r="336" spans="1:14" ht="15.75">
      <c r="A336" s="167" t="s">
        <v>351</v>
      </c>
      <c r="B336" s="89" t="s">
        <v>1009</v>
      </c>
      <c r="C336" s="89"/>
      <c r="D336" s="50"/>
      <c r="E336" s="89"/>
      <c r="F336" s="88">
        <f>F337</f>
        <v>2528.9</v>
      </c>
      <c r="G336" s="88">
        <f aca="true" t="shared" si="151" ref="G336:N339">G337</f>
        <v>2023.2</v>
      </c>
      <c r="H336" s="88">
        <f t="shared" si="151"/>
        <v>505.7</v>
      </c>
      <c r="I336" s="88">
        <f t="shared" si="151"/>
        <v>0</v>
      </c>
      <c r="J336" s="88">
        <f t="shared" si="151"/>
        <v>0</v>
      </c>
      <c r="K336" s="88">
        <f t="shared" si="151"/>
        <v>0</v>
      </c>
      <c r="L336" s="88">
        <f t="shared" si="151"/>
        <v>0</v>
      </c>
      <c r="M336" s="88">
        <f t="shared" si="151"/>
        <v>0</v>
      </c>
      <c r="N336" s="88">
        <f t="shared" si="151"/>
        <v>0</v>
      </c>
    </row>
    <row r="337" spans="1:14" ht="31.5">
      <c r="A337" s="167" t="s">
        <v>352</v>
      </c>
      <c r="B337" s="89" t="s">
        <v>1009</v>
      </c>
      <c r="C337" s="89" t="s">
        <v>1009</v>
      </c>
      <c r="D337" s="50"/>
      <c r="E337" s="89"/>
      <c r="F337" s="88">
        <f>F338</f>
        <v>2528.9</v>
      </c>
      <c r="G337" s="88">
        <f t="shared" si="151"/>
        <v>2023.2</v>
      </c>
      <c r="H337" s="88">
        <f t="shared" si="151"/>
        <v>505.7</v>
      </c>
      <c r="I337" s="88">
        <f t="shared" si="151"/>
        <v>0</v>
      </c>
      <c r="J337" s="88">
        <f t="shared" si="151"/>
        <v>0</v>
      </c>
      <c r="K337" s="88">
        <f t="shared" si="151"/>
        <v>0</v>
      </c>
      <c r="L337" s="88">
        <f t="shared" si="151"/>
        <v>0</v>
      </c>
      <c r="M337" s="88">
        <f t="shared" si="151"/>
        <v>0</v>
      </c>
      <c r="N337" s="88">
        <f t="shared" si="151"/>
        <v>0</v>
      </c>
    </row>
    <row r="338" spans="1:14" ht="110.25">
      <c r="A338" s="161" t="s">
        <v>203</v>
      </c>
      <c r="B338" s="51" t="s">
        <v>1009</v>
      </c>
      <c r="C338" s="51" t="s">
        <v>1009</v>
      </c>
      <c r="D338" s="93" t="s">
        <v>26</v>
      </c>
      <c r="E338" s="51"/>
      <c r="F338" s="47">
        <f>F339</f>
        <v>2528.9</v>
      </c>
      <c r="G338" s="47">
        <f t="shared" si="151"/>
        <v>2023.2</v>
      </c>
      <c r="H338" s="47">
        <f t="shared" si="151"/>
        <v>505.7</v>
      </c>
      <c r="I338" s="47">
        <f t="shared" si="151"/>
        <v>0</v>
      </c>
      <c r="J338" s="47">
        <f t="shared" si="151"/>
        <v>0</v>
      </c>
      <c r="K338" s="47">
        <f t="shared" si="151"/>
        <v>0</v>
      </c>
      <c r="L338" s="47">
        <f t="shared" si="151"/>
        <v>0</v>
      </c>
      <c r="M338" s="47">
        <f t="shared" si="151"/>
        <v>0</v>
      </c>
      <c r="N338" s="47">
        <f t="shared" si="151"/>
        <v>0</v>
      </c>
    </row>
    <row r="339" spans="1:14" ht="157.5">
      <c r="A339" s="161" t="s">
        <v>846</v>
      </c>
      <c r="B339" s="51" t="s">
        <v>1009</v>
      </c>
      <c r="C339" s="51" t="s">
        <v>1009</v>
      </c>
      <c r="D339" s="93" t="s">
        <v>24</v>
      </c>
      <c r="E339" s="51"/>
      <c r="F339" s="47">
        <f>F340</f>
        <v>2528.9</v>
      </c>
      <c r="G339" s="47">
        <f t="shared" si="151"/>
        <v>2023.2</v>
      </c>
      <c r="H339" s="47">
        <f t="shared" si="151"/>
        <v>505.7</v>
      </c>
      <c r="I339" s="47">
        <f t="shared" si="151"/>
        <v>0</v>
      </c>
      <c r="J339" s="47">
        <f t="shared" si="151"/>
        <v>0</v>
      </c>
      <c r="K339" s="47">
        <f t="shared" si="151"/>
        <v>0</v>
      </c>
      <c r="L339" s="47">
        <f t="shared" si="151"/>
        <v>0</v>
      </c>
      <c r="M339" s="47">
        <f t="shared" si="151"/>
        <v>0</v>
      </c>
      <c r="N339" s="47">
        <f t="shared" si="151"/>
        <v>0</v>
      </c>
    </row>
    <row r="340" spans="1:14" ht="47.25">
      <c r="A340" s="161" t="s">
        <v>349</v>
      </c>
      <c r="B340" s="51" t="s">
        <v>1009</v>
      </c>
      <c r="C340" s="51" t="s">
        <v>1009</v>
      </c>
      <c r="D340" s="93" t="s">
        <v>347</v>
      </c>
      <c r="E340" s="51"/>
      <c r="F340" s="47">
        <f>SUM(F341:F342)</f>
        <v>2528.9</v>
      </c>
      <c r="G340" s="47">
        <f aca="true" t="shared" si="152" ref="G340:N340">SUM(G341:G342)</f>
        <v>2023.2</v>
      </c>
      <c r="H340" s="47">
        <f t="shared" si="152"/>
        <v>505.7</v>
      </c>
      <c r="I340" s="47">
        <f t="shared" si="152"/>
        <v>0</v>
      </c>
      <c r="J340" s="47">
        <f t="shared" si="152"/>
        <v>0</v>
      </c>
      <c r="K340" s="47">
        <f t="shared" si="152"/>
        <v>0</v>
      </c>
      <c r="L340" s="47">
        <f t="shared" si="152"/>
        <v>0</v>
      </c>
      <c r="M340" s="47">
        <f t="shared" si="152"/>
        <v>0</v>
      </c>
      <c r="N340" s="47">
        <f t="shared" si="152"/>
        <v>0</v>
      </c>
    </row>
    <row r="341" spans="1:14" ht="94.5">
      <c r="A341" s="161" t="s">
        <v>350</v>
      </c>
      <c r="B341" s="51" t="s">
        <v>1009</v>
      </c>
      <c r="C341" s="51" t="s">
        <v>1009</v>
      </c>
      <c r="D341" s="51" t="s">
        <v>348</v>
      </c>
      <c r="E341" s="51" t="s">
        <v>139</v>
      </c>
      <c r="F341" s="47">
        <f>SUM(G341:H341)</f>
        <v>2023.2</v>
      </c>
      <c r="G341" s="47">
        <v>2023.2</v>
      </c>
      <c r="H341" s="47"/>
      <c r="I341" s="47">
        <f>SUM(J341:K341)</f>
        <v>0</v>
      </c>
      <c r="J341" s="47"/>
      <c r="K341" s="47"/>
      <c r="L341" s="47">
        <f>SUM(M341:N341)</f>
        <v>0</v>
      </c>
      <c r="M341" s="47"/>
      <c r="N341" s="47"/>
    </row>
    <row r="342" spans="1:14" ht="94.5">
      <c r="A342" s="161" t="s">
        <v>350</v>
      </c>
      <c r="B342" s="51" t="s">
        <v>1009</v>
      </c>
      <c r="C342" s="51" t="s">
        <v>1009</v>
      </c>
      <c r="D342" s="51" t="s">
        <v>355</v>
      </c>
      <c r="E342" s="51" t="s">
        <v>139</v>
      </c>
      <c r="F342" s="47">
        <f>SUM(G342:H342)</f>
        <v>505.7</v>
      </c>
      <c r="G342" s="47"/>
      <c r="H342" s="47">
        <v>505.7</v>
      </c>
      <c r="I342" s="47">
        <f>SUM(J342:K342)</f>
        <v>0</v>
      </c>
      <c r="J342" s="47"/>
      <c r="K342" s="47"/>
      <c r="L342" s="47">
        <f>SUM(M342:N342)</f>
        <v>0</v>
      </c>
      <c r="M342" s="47"/>
      <c r="N342" s="47"/>
    </row>
    <row r="343" spans="1:14" ht="24" customHeight="1">
      <c r="A343" s="164" t="s">
        <v>785</v>
      </c>
      <c r="B343" s="89">
        <v>10</v>
      </c>
      <c r="C343" s="51"/>
      <c r="D343" s="51"/>
      <c r="E343" s="51"/>
      <c r="F343" s="88">
        <f aca="true" t="shared" si="153" ref="F343:N343">SUM(F344,F350,F358,F429,F455)</f>
        <v>211663.80000000002</v>
      </c>
      <c r="G343" s="88">
        <f t="shared" si="153"/>
        <v>201953.6</v>
      </c>
      <c r="H343" s="88">
        <f t="shared" si="153"/>
        <v>9710.2</v>
      </c>
      <c r="I343" s="88">
        <f t="shared" si="153"/>
        <v>197952.30000000002</v>
      </c>
      <c r="J343" s="88">
        <f t="shared" si="153"/>
        <v>192795.69999999998</v>
      </c>
      <c r="K343" s="88">
        <f t="shared" si="153"/>
        <v>5156.6</v>
      </c>
      <c r="L343" s="88">
        <f t="shared" si="153"/>
        <v>191529.8</v>
      </c>
      <c r="M343" s="88">
        <f t="shared" si="153"/>
        <v>190682.19999999998</v>
      </c>
      <c r="N343" s="88">
        <f t="shared" si="153"/>
        <v>847.6</v>
      </c>
    </row>
    <row r="344" spans="1:14" ht="24" customHeight="1">
      <c r="A344" s="164" t="s">
        <v>921</v>
      </c>
      <c r="B344" s="89">
        <v>10</v>
      </c>
      <c r="C344" s="50" t="s">
        <v>527</v>
      </c>
      <c r="D344" s="51"/>
      <c r="E344" s="51"/>
      <c r="F344" s="88">
        <f>F345</f>
        <v>4309</v>
      </c>
      <c r="G344" s="88">
        <f aca="true" t="shared" si="154" ref="G344:N346">G345</f>
        <v>0</v>
      </c>
      <c r="H344" s="88">
        <f t="shared" si="154"/>
        <v>4309</v>
      </c>
      <c r="I344" s="88">
        <f>I345</f>
        <v>4309</v>
      </c>
      <c r="J344" s="88">
        <f t="shared" si="154"/>
        <v>0</v>
      </c>
      <c r="K344" s="88">
        <f t="shared" si="154"/>
        <v>4309</v>
      </c>
      <c r="L344" s="88">
        <f>L345</f>
        <v>0</v>
      </c>
      <c r="M344" s="88">
        <f t="shared" si="154"/>
        <v>0</v>
      </c>
      <c r="N344" s="88">
        <f t="shared" si="154"/>
        <v>0</v>
      </c>
    </row>
    <row r="345" spans="1:14" ht="78.75">
      <c r="A345" s="161" t="s">
        <v>607</v>
      </c>
      <c r="B345" s="51">
        <v>10</v>
      </c>
      <c r="C345" s="57" t="s">
        <v>527</v>
      </c>
      <c r="D345" s="148" t="s">
        <v>485</v>
      </c>
      <c r="E345" s="51"/>
      <c r="F345" s="47">
        <f>F346</f>
        <v>4309</v>
      </c>
      <c r="G345" s="47">
        <f t="shared" si="154"/>
        <v>0</v>
      </c>
      <c r="H345" s="47">
        <f t="shared" si="154"/>
        <v>4309</v>
      </c>
      <c r="I345" s="47">
        <f>I346</f>
        <v>4309</v>
      </c>
      <c r="J345" s="47">
        <f t="shared" si="154"/>
        <v>0</v>
      </c>
      <c r="K345" s="47">
        <f t="shared" si="154"/>
        <v>4309</v>
      </c>
      <c r="L345" s="47">
        <f>L346</f>
        <v>0</v>
      </c>
      <c r="M345" s="47">
        <f t="shared" si="154"/>
        <v>0</v>
      </c>
      <c r="N345" s="47">
        <f t="shared" si="154"/>
        <v>0</v>
      </c>
    </row>
    <row r="346" spans="1:14" ht="126">
      <c r="A346" s="161" t="s">
        <v>835</v>
      </c>
      <c r="B346" s="51">
        <v>10</v>
      </c>
      <c r="C346" s="57" t="s">
        <v>527</v>
      </c>
      <c r="D346" s="149" t="s">
        <v>656</v>
      </c>
      <c r="E346" s="51"/>
      <c r="F346" s="47">
        <f>F347</f>
        <v>4309</v>
      </c>
      <c r="G346" s="47">
        <f t="shared" si="154"/>
        <v>0</v>
      </c>
      <c r="H346" s="47">
        <f t="shared" si="154"/>
        <v>4309</v>
      </c>
      <c r="I346" s="47">
        <f>I347</f>
        <v>4309</v>
      </c>
      <c r="J346" s="47">
        <f t="shared" si="154"/>
        <v>0</v>
      </c>
      <c r="K346" s="47">
        <f t="shared" si="154"/>
        <v>4309</v>
      </c>
      <c r="L346" s="47">
        <f>L347</f>
        <v>0</v>
      </c>
      <c r="M346" s="47">
        <f t="shared" si="154"/>
        <v>0</v>
      </c>
      <c r="N346" s="47">
        <f t="shared" si="154"/>
        <v>0</v>
      </c>
    </row>
    <row r="347" spans="1:14" ht="63">
      <c r="A347" s="160" t="s">
        <v>463</v>
      </c>
      <c r="B347" s="51">
        <v>10</v>
      </c>
      <c r="C347" s="57" t="s">
        <v>527</v>
      </c>
      <c r="D347" s="149" t="s">
        <v>462</v>
      </c>
      <c r="E347" s="51"/>
      <c r="F347" s="47">
        <f aca="true" t="shared" si="155" ref="F347:N347">SUM(F348:F349)</f>
        <v>4309</v>
      </c>
      <c r="G347" s="47">
        <f t="shared" si="155"/>
        <v>0</v>
      </c>
      <c r="H347" s="47">
        <f t="shared" si="155"/>
        <v>4309</v>
      </c>
      <c r="I347" s="47">
        <f t="shared" si="155"/>
        <v>4309</v>
      </c>
      <c r="J347" s="47">
        <f t="shared" si="155"/>
        <v>0</v>
      </c>
      <c r="K347" s="47">
        <f t="shared" si="155"/>
        <v>4309</v>
      </c>
      <c r="L347" s="47">
        <f t="shared" si="155"/>
        <v>0</v>
      </c>
      <c r="M347" s="47">
        <f t="shared" si="155"/>
        <v>0</v>
      </c>
      <c r="N347" s="47">
        <f t="shared" si="155"/>
        <v>0</v>
      </c>
    </row>
    <row r="348" spans="1:14" ht="63">
      <c r="A348" s="166" t="s">
        <v>1012</v>
      </c>
      <c r="B348" s="51">
        <v>10</v>
      </c>
      <c r="C348" s="57" t="s">
        <v>527</v>
      </c>
      <c r="D348" s="103" t="s">
        <v>274</v>
      </c>
      <c r="E348" s="51" t="s">
        <v>495</v>
      </c>
      <c r="F348" s="47">
        <f>SUM(G348:H348)</f>
        <v>49</v>
      </c>
      <c r="G348" s="47"/>
      <c r="H348" s="47">
        <v>49</v>
      </c>
      <c r="I348" s="47">
        <f>SUM(J348:K348)</f>
        <v>49</v>
      </c>
      <c r="J348" s="47"/>
      <c r="K348" s="47">
        <v>49</v>
      </c>
      <c r="L348" s="47">
        <f>SUM(M348:N348)</f>
        <v>0</v>
      </c>
      <c r="M348" s="47"/>
      <c r="N348" s="47">
        <v>0</v>
      </c>
    </row>
    <row r="349" spans="1:14" ht="47.25">
      <c r="A349" s="161" t="s">
        <v>1013</v>
      </c>
      <c r="B349" s="51" t="s">
        <v>789</v>
      </c>
      <c r="C349" s="57" t="s">
        <v>527</v>
      </c>
      <c r="D349" s="103" t="s">
        <v>274</v>
      </c>
      <c r="E349" s="51" t="s">
        <v>787</v>
      </c>
      <c r="F349" s="47">
        <f>SUM(G349:H349)</f>
        <v>4260</v>
      </c>
      <c r="G349" s="97"/>
      <c r="H349" s="97">
        <v>4260</v>
      </c>
      <c r="I349" s="47">
        <f>SUM(J349:K349)</f>
        <v>4260</v>
      </c>
      <c r="J349" s="97"/>
      <c r="K349" s="97">
        <v>4260</v>
      </c>
      <c r="L349" s="47">
        <f>SUM(M349:N349)</f>
        <v>0</v>
      </c>
      <c r="M349" s="97"/>
      <c r="N349" s="97">
        <v>0</v>
      </c>
    </row>
    <row r="350" spans="1:14" ht="39" customHeight="1">
      <c r="A350" s="164" t="s">
        <v>922</v>
      </c>
      <c r="B350" s="89">
        <v>10</v>
      </c>
      <c r="C350" s="50" t="s">
        <v>533</v>
      </c>
      <c r="D350" s="51"/>
      <c r="E350" s="51"/>
      <c r="F350" s="88">
        <f>F351</f>
        <v>56985</v>
      </c>
      <c r="G350" s="88">
        <f aca="true" t="shared" si="156" ref="G350:N352">G351</f>
        <v>56985</v>
      </c>
      <c r="H350" s="88">
        <f t="shared" si="156"/>
        <v>0</v>
      </c>
      <c r="I350" s="88">
        <f>I351</f>
        <v>60886</v>
      </c>
      <c r="J350" s="88">
        <f t="shared" si="156"/>
        <v>60886</v>
      </c>
      <c r="K350" s="88">
        <f t="shared" si="156"/>
        <v>0</v>
      </c>
      <c r="L350" s="88">
        <f>L351</f>
        <v>64441</v>
      </c>
      <c r="M350" s="88">
        <f t="shared" si="156"/>
        <v>64441</v>
      </c>
      <c r="N350" s="88">
        <f t="shared" si="156"/>
        <v>0</v>
      </c>
    </row>
    <row r="351" spans="1:14" ht="78.75">
      <c r="A351" s="161" t="s">
        <v>607</v>
      </c>
      <c r="B351" s="51" t="s">
        <v>789</v>
      </c>
      <c r="C351" s="57" t="s">
        <v>533</v>
      </c>
      <c r="D351" s="93" t="s">
        <v>619</v>
      </c>
      <c r="E351" s="51"/>
      <c r="F351" s="47">
        <f>F352</f>
        <v>56985</v>
      </c>
      <c r="G351" s="47">
        <f t="shared" si="156"/>
        <v>56985</v>
      </c>
      <c r="H351" s="47">
        <f t="shared" si="156"/>
        <v>0</v>
      </c>
      <c r="I351" s="47">
        <f>I352</f>
        <v>60886</v>
      </c>
      <c r="J351" s="47">
        <f t="shared" si="156"/>
        <v>60886</v>
      </c>
      <c r="K351" s="47">
        <f t="shared" si="156"/>
        <v>0</v>
      </c>
      <c r="L351" s="47">
        <f>L352</f>
        <v>64441</v>
      </c>
      <c r="M351" s="47">
        <f t="shared" si="156"/>
        <v>64441</v>
      </c>
      <c r="N351" s="47">
        <f t="shared" si="156"/>
        <v>0</v>
      </c>
    </row>
    <row r="352" spans="1:14" ht="126">
      <c r="A352" s="161" t="s">
        <v>230</v>
      </c>
      <c r="B352" s="51" t="s">
        <v>789</v>
      </c>
      <c r="C352" s="57" t="s">
        <v>533</v>
      </c>
      <c r="D352" s="93" t="s">
        <v>1014</v>
      </c>
      <c r="E352" s="51"/>
      <c r="F352" s="47">
        <f>F353</f>
        <v>56985</v>
      </c>
      <c r="G352" s="47">
        <f t="shared" si="156"/>
        <v>56985</v>
      </c>
      <c r="H352" s="47">
        <f t="shared" si="156"/>
        <v>0</v>
      </c>
      <c r="I352" s="47">
        <f>I353</f>
        <v>60886</v>
      </c>
      <c r="J352" s="47">
        <f t="shared" si="156"/>
        <v>60886</v>
      </c>
      <c r="K352" s="47">
        <f t="shared" si="156"/>
        <v>0</v>
      </c>
      <c r="L352" s="47">
        <f>L353</f>
        <v>64441</v>
      </c>
      <c r="M352" s="47">
        <f t="shared" si="156"/>
        <v>64441</v>
      </c>
      <c r="N352" s="47">
        <f t="shared" si="156"/>
        <v>0</v>
      </c>
    </row>
    <row r="353" spans="1:14" ht="63">
      <c r="A353" s="161" t="s">
        <v>133</v>
      </c>
      <c r="B353" s="51" t="s">
        <v>789</v>
      </c>
      <c r="C353" s="57" t="s">
        <v>533</v>
      </c>
      <c r="D353" s="93" t="s">
        <v>1015</v>
      </c>
      <c r="E353" s="51"/>
      <c r="F353" s="47">
        <f aca="true" t="shared" si="157" ref="F353:N353">SUM(F354:F357)</f>
        <v>56985</v>
      </c>
      <c r="G353" s="47">
        <f t="shared" si="157"/>
        <v>56985</v>
      </c>
      <c r="H353" s="47">
        <f t="shared" si="157"/>
        <v>0</v>
      </c>
      <c r="I353" s="47">
        <f t="shared" si="157"/>
        <v>60886</v>
      </c>
      <c r="J353" s="47">
        <f t="shared" si="157"/>
        <v>60886</v>
      </c>
      <c r="K353" s="47">
        <f t="shared" si="157"/>
        <v>0</v>
      </c>
      <c r="L353" s="47">
        <f t="shared" si="157"/>
        <v>64441</v>
      </c>
      <c r="M353" s="47">
        <f t="shared" si="157"/>
        <v>64441</v>
      </c>
      <c r="N353" s="47">
        <f t="shared" si="157"/>
        <v>0</v>
      </c>
    </row>
    <row r="354" spans="1:14" ht="173.25">
      <c r="A354" s="166" t="s">
        <v>721</v>
      </c>
      <c r="B354" s="51" t="s">
        <v>789</v>
      </c>
      <c r="C354" s="57" t="s">
        <v>533</v>
      </c>
      <c r="D354" s="95" t="s">
        <v>275</v>
      </c>
      <c r="E354" s="51" t="s">
        <v>493</v>
      </c>
      <c r="F354" s="47">
        <f>SUM(G354:H354)</f>
        <v>3080</v>
      </c>
      <c r="G354" s="97">
        <v>3080</v>
      </c>
      <c r="H354" s="97"/>
      <c r="I354" s="47">
        <f>SUM(J354:K354)</f>
        <v>3388</v>
      </c>
      <c r="J354" s="97">
        <v>3388</v>
      </c>
      <c r="K354" s="97"/>
      <c r="L354" s="47">
        <f>SUM(M354:N354)</f>
        <v>3726</v>
      </c>
      <c r="M354" s="97">
        <v>3726</v>
      </c>
      <c r="N354" s="97"/>
    </row>
    <row r="355" spans="1:14" ht="78.75">
      <c r="A355" s="166" t="s">
        <v>504</v>
      </c>
      <c r="B355" s="51" t="s">
        <v>789</v>
      </c>
      <c r="C355" s="57" t="s">
        <v>533</v>
      </c>
      <c r="D355" s="95" t="s">
        <v>275</v>
      </c>
      <c r="E355" s="51" t="s">
        <v>495</v>
      </c>
      <c r="F355" s="47">
        <f>SUM(G355:H355)</f>
        <v>1235</v>
      </c>
      <c r="G355" s="97">
        <v>1235</v>
      </c>
      <c r="H355" s="97"/>
      <c r="I355" s="47">
        <f>SUM(J355:K355)</f>
        <v>1419</v>
      </c>
      <c r="J355" s="97">
        <v>1419</v>
      </c>
      <c r="K355" s="97"/>
      <c r="L355" s="47">
        <f>SUM(M355:N355)</f>
        <v>1447</v>
      </c>
      <c r="M355" s="97">
        <v>1447</v>
      </c>
      <c r="N355" s="97"/>
    </row>
    <row r="356" spans="1:14" ht="110.25">
      <c r="A356" s="166" t="s">
        <v>674</v>
      </c>
      <c r="B356" s="51" t="s">
        <v>789</v>
      </c>
      <c r="C356" s="57" t="s">
        <v>533</v>
      </c>
      <c r="D356" s="95" t="s">
        <v>275</v>
      </c>
      <c r="E356" s="51" t="s">
        <v>784</v>
      </c>
      <c r="F356" s="47">
        <f>SUM(G356:H356)</f>
        <v>52655</v>
      </c>
      <c r="G356" s="97">
        <v>52655</v>
      </c>
      <c r="H356" s="97"/>
      <c r="I356" s="47">
        <f>SUM(J356:K356)</f>
        <v>56064</v>
      </c>
      <c r="J356" s="97">
        <v>56064</v>
      </c>
      <c r="K356" s="97"/>
      <c r="L356" s="47">
        <f>SUM(M356:N356)</f>
        <v>59253</v>
      </c>
      <c r="M356" s="97">
        <v>59253</v>
      </c>
      <c r="N356" s="97"/>
    </row>
    <row r="357" spans="1:14" ht="63">
      <c r="A357" s="166" t="s">
        <v>505</v>
      </c>
      <c r="B357" s="51" t="s">
        <v>789</v>
      </c>
      <c r="C357" s="57" t="s">
        <v>533</v>
      </c>
      <c r="D357" s="95" t="s">
        <v>275</v>
      </c>
      <c r="E357" s="51" t="s">
        <v>776</v>
      </c>
      <c r="F357" s="47">
        <f>SUM(G357:H357)</f>
        <v>15</v>
      </c>
      <c r="G357" s="97">
        <v>15</v>
      </c>
      <c r="H357" s="97"/>
      <c r="I357" s="47">
        <f>SUM(J357:K357)</f>
        <v>15</v>
      </c>
      <c r="J357" s="97">
        <v>15</v>
      </c>
      <c r="K357" s="97"/>
      <c r="L357" s="47">
        <f>SUM(M357:N357)</f>
        <v>15</v>
      </c>
      <c r="M357" s="97">
        <v>15</v>
      </c>
      <c r="N357" s="97"/>
    </row>
    <row r="358" spans="1:14" ht="31.5">
      <c r="A358" s="164" t="s">
        <v>786</v>
      </c>
      <c r="B358" s="89">
        <v>10</v>
      </c>
      <c r="C358" s="50" t="s">
        <v>1008</v>
      </c>
      <c r="D358" s="51"/>
      <c r="E358" s="51"/>
      <c r="F358" s="88">
        <f aca="true" t="shared" si="158" ref="F358:N358">SUM(F359,F365,F418,F423,)</f>
        <v>91689.90000000001</v>
      </c>
      <c r="G358" s="88">
        <f t="shared" si="158"/>
        <v>89974.7</v>
      </c>
      <c r="H358" s="88">
        <f t="shared" si="158"/>
        <v>1715.2</v>
      </c>
      <c r="I358" s="88">
        <f t="shared" si="158"/>
        <v>87206.1</v>
      </c>
      <c r="J358" s="88">
        <f t="shared" si="158"/>
        <v>87206.1</v>
      </c>
      <c r="K358" s="88">
        <f t="shared" si="158"/>
        <v>0</v>
      </c>
      <c r="L358" s="88">
        <f t="shared" si="158"/>
        <v>89661.9</v>
      </c>
      <c r="M358" s="88">
        <f t="shared" si="158"/>
        <v>89661.9</v>
      </c>
      <c r="N358" s="88">
        <f t="shared" si="158"/>
        <v>0</v>
      </c>
    </row>
    <row r="359" spans="1:14" ht="63">
      <c r="A359" s="166" t="s">
        <v>207</v>
      </c>
      <c r="B359" s="51" t="s">
        <v>789</v>
      </c>
      <c r="C359" s="51" t="s">
        <v>1008</v>
      </c>
      <c r="D359" s="58" t="s">
        <v>897</v>
      </c>
      <c r="E359" s="51"/>
      <c r="F359" s="47">
        <f aca="true" t="shared" si="159" ref="F359:N360">F360</f>
        <v>13469</v>
      </c>
      <c r="G359" s="47">
        <f t="shared" si="159"/>
        <v>13469</v>
      </c>
      <c r="H359" s="47">
        <f t="shared" si="159"/>
        <v>0</v>
      </c>
      <c r="I359" s="47">
        <f t="shared" si="159"/>
        <v>11936</v>
      </c>
      <c r="J359" s="47">
        <f t="shared" si="159"/>
        <v>11936</v>
      </c>
      <c r="K359" s="47">
        <f t="shared" si="159"/>
        <v>0</v>
      </c>
      <c r="L359" s="47">
        <f t="shared" si="159"/>
        <v>12361</v>
      </c>
      <c r="M359" s="47">
        <f t="shared" si="159"/>
        <v>12361</v>
      </c>
      <c r="N359" s="47">
        <f t="shared" si="159"/>
        <v>0</v>
      </c>
    </row>
    <row r="360" spans="1:14" ht="110.25">
      <c r="A360" s="166" t="s">
        <v>369</v>
      </c>
      <c r="B360" s="51" t="s">
        <v>789</v>
      </c>
      <c r="C360" s="51" t="s">
        <v>1008</v>
      </c>
      <c r="D360" s="58" t="s">
        <v>710</v>
      </c>
      <c r="E360" s="51"/>
      <c r="F360" s="47">
        <f t="shared" si="159"/>
        <v>13469</v>
      </c>
      <c r="G360" s="47">
        <f t="shared" si="159"/>
        <v>13469</v>
      </c>
      <c r="H360" s="47">
        <f t="shared" si="159"/>
        <v>0</v>
      </c>
      <c r="I360" s="47">
        <f t="shared" si="159"/>
        <v>11936</v>
      </c>
      <c r="J360" s="47">
        <f t="shared" si="159"/>
        <v>11936</v>
      </c>
      <c r="K360" s="47">
        <f t="shared" si="159"/>
        <v>0</v>
      </c>
      <c r="L360" s="47">
        <f t="shared" si="159"/>
        <v>12361</v>
      </c>
      <c r="M360" s="47">
        <f t="shared" si="159"/>
        <v>12361</v>
      </c>
      <c r="N360" s="47">
        <f t="shared" si="159"/>
        <v>0</v>
      </c>
    </row>
    <row r="361" spans="1:14" ht="47.25">
      <c r="A361" s="166" t="s">
        <v>765</v>
      </c>
      <c r="B361" s="51" t="s">
        <v>789</v>
      </c>
      <c r="C361" s="51" t="s">
        <v>1008</v>
      </c>
      <c r="D361" s="58" t="s">
        <v>711</v>
      </c>
      <c r="E361" s="51"/>
      <c r="F361" s="47">
        <f>SUM(F362:F364)</f>
        <v>13469</v>
      </c>
      <c r="G361" s="47">
        <f aca="true" t="shared" si="160" ref="G361:N361">SUM(G362:G364)</f>
        <v>13469</v>
      </c>
      <c r="H361" s="47">
        <f t="shared" si="160"/>
        <v>0</v>
      </c>
      <c r="I361" s="47">
        <f t="shared" si="160"/>
        <v>11936</v>
      </c>
      <c r="J361" s="47">
        <f t="shared" si="160"/>
        <v>11936</v>
      </c>
      <c r="K361" s="47">
        <f t="shared" si="160"/>
        <v>0</v>
      </c>
      <c r="L361" s="47">
        <f t="shared" si="160"/>
        <v>12361</v>
      </c>
      <c r="M361" s="47">
        <f t="shared" si="160"/>
        <v>12361</v>
      </c>
      <c r="N361" s="47">
        <f t="shared" si="160"/>
        <v>0</v>
      </c>
    </row>
    <row r="362" spans="1:14" ht="315">
      <c r="A362" s="165" t="s">
        <v>640</v>
      </c>
      <c r="B362" s="51" t="s">
        <v>789</v>
      </c>
      <c r="C362" s="51" t="s">
        <v>1008</v>
      </c>
      <c r="D362" s="51" t="s">
        <v>910</v>
      </c>
      <c r="E362" s="51" t="s">
        <v>493</v>
      </c>
      <c r="F362" s="47">
        <f>SUM(G362:H362)</f>
        <v>10800</v>
      </c>
      <c r="G362" s="47">
        <v>10800</v>
      </c>
      <c r="H362" s="47"/>
      <c r="I362" s="47">
        <f>SUM(J362:K362)</f>
        <v>9110</v>
      </c>
      <c r="J362" s="47">
        <v>9110</v>
      </c>
      <c r="K362" s="47"/>
      <c r="L362" s="47">
        <f>SUM(M362:N362)</f>
        <v>9437</v>
      </c>
      <c r="M362" s="47">
        <v>9437</v>
      </c>
      <c r="N362" s="47"/>
    </row>
    <row r="363" spans="1:14" ht="220.5">
      <c r="A363" s="165" t="s">
        <v>709</v>
      </c>
      <c r="B363" s="51" t="s">
        <v>789</v>
      </c>
      <c r="C363" s="51" t="s">
        <v>1008</v>
      </c>
      <c r="D363" s="51" t="s">
        <v>910</v>
      </c>
      <c r="E363" s="51" t="s">
        <v>787</v>
      </c>
      <c r="F363" s="47">
        <f>SUM(G363:H363)</f>
        <v>2299</v>
      </c>
      <c r="G363" s="47">
        <v>2299</v>
      </c>
      <c r="H363" s="47"/>
      <c r="I363" s="47">
        <f>SUM(J363:K363)</f>
        <v>2380</v>
      </c>
      <c r="J363" s="47">
        <v>2380</v>
      </c>
      <c r="K363" s="47"/>
      <c r="L363" s="47">
        <f>SUM(M363:N363)</f>
        <v>2460</v>
      </c>
      <c r="M363" s="47">
        <v>2460</v>
      </c>
      <c r="N363" s="47"/>
    </row>
    <row r="364" spans="1:14" ht="252">
      <c r="A364" s="165" t="s">
        <v>676</v>
      </c>
      <c r="B364" s="51" t="s">
        <v>789</v>
      </c>
      <c r="C364" s="51" t="s">
        <v>1008</v>
      </c>
      <c r="D364" s="51" t="s">
        <v>910</v>
      </c>
      <c r="E364" s="51" t="s">
        <v>784</v>
      </c>
      <c r="F364" s="47">
        <f>SUM(G364:H364)</f>
        <v>370</v>
      </c>
      <c r="G364" s="97">
        <v>370</v>
      </c>
      <c r="H364" s="97"/>
      <c r="I364" s="47">
        <f>SUM(J364:K364)</f>
        <v>446</v>
      </c>
      <c r="J364" s="97">
        <v>446</v>
      </c>
      <c r="K364" s="97"/>
      <c r="L364" s="47">
        <f>SUM(M364:N364)</f>
        <v>464</v>
      </c>
      <c r="M364" s="97">
        <v>464</v>
      </c>
      <c r="N364" s="97"/>
    </row>
    <row r="365" spans="1:14" ht="78.75">
      <c r="A365" s="161" t="s">
        <v>607</v>
      </c>
      <c r="B365" s="51">
        <v>10</v>
      </c>
      <c r="C365" s="57" t="s">
        <v>1008</v>
      </c>
      <c r="D365" s="58" t="s">
        <v>619</v>
      </c>
      <c r="E365" s="51"/>
      <c r="F365" s="47">
        <f aca="true" t="shared" si="161" ref="F365:M365">SUM(F366,F407,F410)</f>
        <v>76245.1</v>
      </c>
      <c r="G365" s="47">
        <f t="shared" si="161"/>
        <v>74879.9</v>
      </c>
      <c r="H365" s="47">
        <f t="shared" si="161"/>
        <v>1365.2</v>
      </c>
      <c r="I365" s="47">
        <f t="shared" si="161"/>
        <v>75270.1</v>
      </c>
      <c r="J365" s="47">
        <f t="shared" si="161"/>
        <v>75270.1</v>
      </c>
      <c r="K365" s="47">
        <f t="shared" si="161"/>
        <v>0</v>
      </c>
      <c r="L365" s="47">
        <f t="shared" si="161"/>
        <v>77300.9</v>
      </c>
      <c r="M365" s="47">
        <f t="shared" si="161"/>
        <v>77300.9</v>
      </c>
      <c r="N365" s="47">
        <f>SUM(N366,N410)</f>
        <v>0</v>
      </c>
    </row>
    <row r="366" spans="1:14" ht="126">
      <c r="A366" s="161" t="s">
        <v>835</v>
      </c>
      <c r="B366" s="51">
        <v>10</v>
      </c>
      <c r="C366" s="57" t="s">
        <v>1008</v>
      </c>
      <c r="D366" s="58" t="s">
        <v>656</v>
      </c>
      <c r="E366" s="51"/>
      <c r="F366" s="47">
        <f aca="true" t="shared" si="162" ref="F366:N366">SUM(F367,F384)</f>
        <v>62478.600000000006</v>
      </c>
      <c r="G366" s="47">
        <f t="shared" si="162"/>
        <v>61401.899999999994</v>
      </c>
      <c r="H366" s="47">
        <f t="shared" si="162"/>
        <v>1076.7</v>
      </c>
      <c r="I366" s="47">
        <f t="shared" si="162"/>
        <v>58467.1</v>
      </c>
      <c r="J366" s="47">
        <f t="shared" si="162"/>
        <v>58467.1</v>
      </c>
      <c r="K366" s="47">
        <f t="shared" si="162"/>
        <v>0</v>
      </c>
      <c r="L366" s="47">
        <f t="shared" si="162"/>
        <v>59657.9</v>
      </c>
      <c r="M366" s="47">
        <f t="shared" si="162"/>
        <v>59657.9</v>
      </c>
      <c r="N366" s="47">
        <f t="shared" si="162"/>
        <v>0</v>
      </c>
    </row>
    <row r="367" spans="1:14" ht="78.75">
      <c r="A367" s="161" t="s">
        <v>691</v>
      </c>
      <c r="B367" s="51">
        <v>10</v>
      </c>
      <c r="C367" s="57" t="s">
        <v>1008</v>
      </c>
      <c r="D367" s="93" t="s">
        <v>690</v>
      </c>
      <c r="E367" s="51"/>
      <c r="F367" s="47">
        <f aca="true" t="shared" si="163" ref="F367:N367">SUM(F368:F383)</f>
        <v>29617.3</v>
      </c>
      <c r="G367" s="47">
        <f t="shared" si="163"/>
        <v>29617.3</v>
      </c>
      <c r="H367" s="47">
        <f t="shared" si="163"/>
        <v>0</v>
      </c>
      <c r="I367" s="47">
        <f t="shared" si="163"/>
        <v>30076.1</v>
      </c>
      <c r="J367" s="47">
        <f t="shared" si="163"/>
        <v>30076.1</v>
      </c>
      <c r="K367" s="47">
        <f t="shared" si="163"/>
        <v>0</v>
      </c>
      <c r="L367" s="47">
        <f t="shared" si="163"/>
        <v>30549.9</v>
      </c>
      <c r="M367" s="47">
        <f t="shared" si="163"/>
        <v>30549.9</v>
      </c>
      <c r="N367" s="47">
        <f t="shared" si="163"/>
        <v>0</v>
      </c>
    </row>
    <row r="368" spans="1:14" ht="110.25">
      <c r="A368" s="166" t="s">
        <v>692</v>
      </c>
      <c r="B368" s="51">
        <v>10</v>
      </c>
      <c r="C368" s="57" t="s">
        <v>1008</v>
      </c>
      <c r="D368" s="95" t="s">
        <v>238</v>
      </c>
      <c r="E368" s="51" t="s">
        <v>495</v>
      </c>
      <c r="F368" s="47">
        <f aca="true" t="shared" si="164" ref="F368:F379">SUM(G368:H368)</f>
        <v>206</v>
      </c>
      <c r="G368" s="47">
        <v>206</v>
      </c>
      <c r="H368" s="47"/>
      <c r="I368" s="47">
        <f aca="true" t="shared" si="165" ref="I368:I379">SUM(J368:K368)</f>
        <v>206</v>
      </c>
      <c r="J368" s="47">
        <v>206</v>
      </c>
      <c r="K368" s="47"/>
      <c r="L368" s="47">
        <f aca="true" t="shared" si="166" ref="L368:L379">SUM(M368:N368)</f>
        <v>206</v>
      </c>
      <c r="M368" s="47">
        <v>206</v>
      </c>
      <c r="N368" s="47"/>
    </row>
    <row r="369" spans="1:14" ht="94.5">
      <c r="A369" s="161" t="s">
        <v>693</v>
      </c>
      <c r="B369" s="51">
        <v>10</v>
      </c>
      <c r="C369" s="57" t="s">
        <v>1008</v>
      </c>
      <c r="D369" s="95" t="s">
        <v>238</v>
      </c>
      <c r="E369" s="51" t="s">
        <v>787</v>
      </c>
      <c r="F369" s="47">
        <f t="shared" si="164"/>
        <v>18060</v>
      </c>
      <c r="G369" s="97">
        <v>18060</v>
      </c>
      <c r="H369" s="97"/>
      <c r="I369" s="47">
        <f t="shared" si="165"/>
        <v>18060</v>
      </c>
      <c r="J369" s="97">
        <v>18060</v>
      </c>
      <c r="K369" s="97"/>
      <c r="L369" s="47">
        <f t="shared" si="166"/>
        <v>18060</v>
      </c>
      <c r="M369" s="97">
        <v>18060</v>
      </c>
      <c r="N369" s="97"/>
    </row>
    <row r="370" spans="1:14" ht="110.25">
      <c r="A370" s="166" t="s">
        <v>543</v>
      </c>
      <c r="B370" s="51">
        <v>10</v>
      </c>
      <c r="C370" s="57" t="s">
        <v>1008</v>
      </c>
      <c r="D370" s="95" t="s">
        <v>239</v>
      </c>
      <c r="E370" s="51" t="s">
        <v>495</v>
      </c>
      <c r="F370" s="47">
        <f t="shared" si="164"/>
        <v>51</v>
      </c>
      <c r="G370" s="47">
        <v>51</v>
      </c>
      <c r="H370" s="47"/>
      <c r="I370" s="47">
        <f t="shared" si="165"/>
        <v>67</v>
      </c>
      <c r="J370" s="47">
        <v>67</v>
      </c>
      <c r="K370" s="47"/>
      <c r="L370" s="47">
        <f t="shared" si="166"/>
        <v>69</v>
      </c>
      <c r="M370" s="47">
        <v>69</v>
      </c>
      <c r="N370" s="47"/>
    </row>
    <row r="371" spans="1:14" ht="94.5">
      <c r="A371" s="166" t="s">
        <v>120</v>
      </c>
      <c r="B371" s="51">
        <v>10</v>
      </c>
      <c r="C371" s="57" t="s">
        <v>1008</v>
      </c>
      <c r="D371" s="95" t="s">
        <v>239</v>
      </c>
      <c r="E371" s="51" t="s">
        <v>787</v>
      </c>
      <c r="F371" s="47">
        <f t="shared" si="164"/>
        <v>2121</v>
      </c>
      <c r="G371" s="97">
        <v>2121</v>
      </c>
      <c r="H371" s="97"/>
      <c r="I371" s="47">
        <f t="shared" si="165"/>
        <v>2192</v>
      </c>
      <c r="J371" s="97">
        <v>2192</v>
      </c>
      <c r="K371" s="97"/>
      <c r="L371" s="47">
        <f t="shared" si="166"/>
        <v>2280</v>
      </c>
      <c r="M371" s="97">
        <v>2280</v>
      </c>
      <c r="N371" s="97"/>
    </row>
    <row r="372" spans="1:14" ht="126">
      <c r="A372" s="166" t="s">
        <v>1002</v>
      </c>
      <c r="B372" s="51">
        <v>10</v>
      </c>
      <c r="C372" s="57" t="s">
        <v>1008</v>
      </c>
      <c r="D372" s="95" t="s">
        <v>293</v>
      </c>
      <c r="E372" s="51" t="s">
        <v>495</v>
      </c>
      <c r="F372" s="47">
        <f t="shared" si="164"/>
        <v>90</v>
      </c>
      <c r="G372" s="47">
        <v>90</v>
      </c>
      <c r="H372" s="47"/>
      <c r="I372" s="47">
        <f t="shared" si="165"/>
        <v>90</v>
      </c>
      <c r="J372" s="47">
        <v>90</v>
      </c>
      <c r="K372" s="47"/>
      <c r="L372" s="47">
        <f t="shared" si="166"/>
        <v>90</v>
      </c>
      <c r="M372" s="47">
        <v>90</v>
      </c>
      <c r="N372" s="47"/>
    </row>
    <row r="373" spans="1:14" ht="110.25">
      <c r="A373" s="166" t="s">
        <v>1003</v>
      </c>
      <c r="B373" s="51">
        <v>10</v>
      </c>
      <c r="C373" s="57" t="s">
        <v>1008</v>
      </c>
      <c r="D373" s="95" t="s">
        <v>293</v>
      </c>
      <c r="E373" s="51" t="s">
        <v>787</v>
      </c>
      <c r="F373" s="47">
        <f t="shared" si="164"/>
        <v>3466</v>
      </c>
      <c r="G373" s="97">
        <v>3466</v>
      </c>
      <c r="H373" s="97"/>
      <c r="I373" s="47">
        <f t="shared" si="165"/>
        <v>3608</v>
      </c>
      <c r="J373" s="97">
        <v>3608</v>
      </c>
      <c r="K373" s="97"/>
      <c r="L373" s="47">
        <f t="shared" si="166"/>
        <v>3756</v>
      </c>
      <c r="M373" s="97">
        <v>3756</v>
      </c>
      <c r="N373" s="97"/>
    </row>
    <row r="374" spans="1:14" ht="173.25">
      <c r="A374" s="166" t="s">
        <v>408</v>
      </c>
      <c r="B374" s="51">
        <v>10</v>
      </c>
      <c r="C374" s="57" t="s">
        <v>1008</v>
      </c>
      <c r="D374" s="95" t="s">
        <v>294</v>
      </c>
      <c r="E374" s="51" t="s">
        <v>495</v>
      </c>
      <c r="F374" s="47">
        <f t="shared" si="164"/>
        <v>2</v>
      </c>
      <c r="G374" s="47">
        <v>2</v>
      </c>
      <c r="H374" s="47"/>
      <c r="I374" s="47">
        <f t="shared" si="165"/>
        <v>2</v>
      </c>
      <c r="J374" s="47">
        <v>2</v>
      </c>
      <c r="K374" s="47"/>
      <c r="L374" s="47">
        <f t="shared" si="166"/>
        <v>2</v>
      </c>
      <c r="M374" s="47">
        <v>2</v>
      </c>
      <c r="N374" s="47"/>
    </row>
    <row r="375" spans="1:14" ht="157.5">
      <c r="A375" s="166" t="s">
        <v>841</v>
      </c>
      <c r="B375" s="51">
        <v>10</v>
      </c>
      <c r="C375" s="57" t="s">
        <v>1008</v>
      </c>
      <c r="D375" s="95" t="s">
        <v>294</v>
      </c>
      <c r="E375" s="51" t="s">
        <v>787</v>
      </c>
      <c r="F375" s="47">
        <f t="shared" si="164"/>
        <v>118</v>
      </c>
      <c r="G375" s="97">
        <v>118</v>
      </c>
      <c r="H375" s="97"/>
      <c r="I375" s="47">
        <f t="shared" si="165"/>
        <v>123</v>
      </c>
      <c r="J375" s="97">
        <v>123</v>
      </c>
      <c r="K375" s="97"/>
      <c r="L375" s="47">
        <f t="shared" si="166"/>
        <v>128</v>
      </c>
      <c r="M375" s="97">
        <v>128</v>
      </c>
      <c r="N375" s="97"/>
    </row>
    <row r="376" spans="1:14" ht="126">
      <c r="A376" s="166" t="s">
        <v>842</v>
      </c>
      <c r="B376" s="51">
        <v>10</v>
      </c>
      <c r="C376" s="57" t="s">
        <v>1008</v>
      </c>
      <c r="D376" s="95" t="s">
        <v>295</v>
      </c>
      <c r="E376" s="51" t="s">
        <v>495</v>
      </c>
      <c r="F376" s="47">
        <f t="shared" si="164"/>
        <v>80</v>
      </c>
      <c r="G376" s="47">
        <v>80</v>
      </c>
      <c r="H376" s="47"/>
      <c r="I376" s="47">
        <f t="shared" si="165"/>
        <v>80</v>
      </c>
      <c r="J376" s="47">
        <v>80</v>
      </c>
      <c r="K376" s="47"/>
      <c r="L376" s="47">
        <f t="shared" si="166"/>
        <v>80</v>
      </c>
      <c r="M376" s="47">
        <v>80</v>
      </c>
      <c r="N376" s="47"/>
    </row>
    <row r="377" spans="1:14" ht="110.25">
      <c r="A377" s="166" t="s">
        <v>843</v>
      </c>
      <c r="B377" s="51">
        <v>10</v>
      </c>
      <c r="C377" s="57" t="s">
        <v>1008</v>
      </c>
      <c r="D377" s="95" t="s">
        <v>295</v>
      </c>
      <c r="E377" s="51" t="s">
        <v>787</v>
      </c>
      <c r="F377" s="47">
        <f t="shared" si="164"/>
        <v>4005</v>
      </c>
      <c r="G377" s="97">
        <v>4005</v>
      </c>
      <c r="H377" s="97"/>
      <c r="I377" s="47">
        <f t="shared" si="165"/>
        <v>4168</v>
      </c>
      <c r="J377" s="97">
        <v>4168</v>
      </c>
      <c r="K377" s="97"/>
      <c r="L377" s="47">
        <f t="shared" si="166"/>
        <v>4338</v>
      </c>
      <c r="M377" s="97">
        <v>4338</v>
      </c>
      <c r="N377" s="97"/>
    </row>
    <row r="378" spans="1:14" ht="126">
      <c r="A378" s="166" t="s">
        <v>134</v>
      </c>
      <c r="B378" s="51">
        <v>10</v>
      </c>
      <c r="C378" s="57" t="s">
        <v>1008</v>
      </c>
      <c r="D378" s="95" t="s">
        <v>296</v>
      </c>
      <c r="E378" s="51" t="s">
        <v>495</v>
      </c>
      <c r="F378" s="47">
        <f t="shared" si="164"/>
        <v>26</v>
      </c>
      <c r="G378" s="47">
        <v>26</v>
      </c>
      <c r="H378" s="47"/>
      <c r="I378" s="47">
        <f t="shared" si="165"/>
        <v>26</v>
      </c>
      <c r="J378" s="47">
        <v>26</v>
      </c>
      <c r="K378" s="47"/>
      <c r="L378" s="47">
        <f t="shared" si="166"/>
        <v>26</v>
      </c>
      <c r="M378" s="47">
        <v>26</v>
      </c>
      <c r="N378" s="47"/>
    </row>
    <row r="379" spans="1:14" ht="110.25">
      <c r="A379" s="166" t="s">
        <v>121</v>
      </c>
      <c r="B379" s="51">
        <v>10</v>
      </c>
      <c r="C379" s="57" t="s">
        <v>1008</v>
      </c>
      <c r="D379" s="95" t="s">
        <v>296</v>
      </c>
      <c r="E379" s="51" t="s">
        <v>787</v>
      </c>
      <c r="F379" s="47">
        <f t="shared" si="164"/>
        <v>1022</v>
      </c>
      <c r="G379" s="97">
        <v>1022</v>
      </c>
      <c r="H379" s="97"/>
      <c r="I379" s="47">
        <f t="shared" si="165"/>
        <v>1064</v>
      </c>
      <c r="J379" s="97">
        <v>1064</v>
      </c>
      <c r="K379" s="97"/>
      <c r="L379" s="47">
        <f t="shared" si="166"/>
        <v>1108</v>
      </c>
      <c r="M379" s="97">
        <v>1108</v>
      </c>
      <c r="N379" s="97"/>
    </row>
    <row r="380" spans="1:14" ht="126">
      <c r="A380" s="166" t="s">
        <v>960</v>
      </c>
      <c r="B380" s="51">
        <v>10</v>
      </c>
      <c r="C380" s="57" t="s">
        <v>1008</v>
      </c>
      <c r="D380" s="95" t="s">
        <v>959</v>
      </c>
      <c r="E380" s="51" t="s">
        <v>787</v>
      </c>
      <c r="F380" s="47">
        <f>SUM(G380:H380)</f>
        <v>300.3</v>
      </c>
      <c r="G380" s="97">
        <v>300.3</v>
      </c>
      <c r="H380" s="97"/>
      <c r="I380" s="47">
        <f>SUM(J380:K380)</f>
        <v>317.1</v>
      </c>
      <c r="J380" s="97">
        <v>317.1</v>
      </c>
      <c r="K380" s="97"/>
      <c r="L380" s="47">
        <f>SUM(M380:N380)</f>
        <v>329.9</v>
      </c>
      <c r="M380" s="97">
        <v>329.9</v>
      </c>
      <c r="N380" s="97"/>
    </row>
    <row r="381" spans="1:14" ht="173.25">
      <c r="A381" s="165" t="s">
        <v>694</v>
      </c>
      <c r="B381" s="51">
        <v>10</v>
      </c>
      <c r="C381" s="57" t="s">
        <v>1008</v>
      </c>
      <c r="D381" s="95" t="s">
        <v>114</v>
      </c>
      <c r="E381" s="51" t="s">
        <v>495</v>
      </c>
      <c r="F381" s="150">
        <f>SUM(G381:H381)</f>
        <v>1</v>
      </c>
      <c r="G381" s="151">
        <v>1</v>
      </c>
      <c r="H381" s="151"/>
      <c r="I381" s="150">
        <f>SUM(J381:K381)</f>
        <v>1</v>
      </c>
      <c r="J381" s="151">
        <v>1</v>
      </c>
      <c r="K381" s="151"/>
      <c r="L381" s="150">
        <f>SUM(M381:N381)</f>
        <v>1</v>
      </c>
      <c r="M381" s="151">
        <v>1</v>
      </c>
      <c r="N381" s="151"/>
    </row>
    <row r="382" spans="1:14" ht="157.5">
      <c r="A382" s="166" t="s">
        <v>614</v>
      </c>
      <c r="B382" s="51">
        <v>10</v>
      </c>
      <c r="C382" s="57" t="s">
        <v>1008</v>
      </c>
      <c r="D382" s="95" t="s">
        <v>114</v>
      </c>
      <c r="E382" s="51" t="s">
        <v>787</v>
      </c>
      <c r="F382" s="150">
        <f>SUM(G382:H382)</f>
        <v>40</v>
      </c>
      <c r="G382" s="151">
        <v>40</v>
      </c>
      <c r="H382" s="151"/>
      <c r="I382" s="150">
        <f>SUM(J382:K382)</f>
        <v>43</v>
      </c>
      <c r="J382" s="151">
        <v>43</v>
      </c>
      <c r="K382" s="151"/>
      <c r="L382" s="150">
        <f>SUM(M382:N382)</f>
        <v>47</v>
      </c>
      <c r="M382" s="151">
        <v>47</v>
      </c>
      <c r="N382" s="151"/>
    </row>
    <row r="383" spans="1:14" ht="157.5">
      <c r="A383" s="166" t="s">
        <v>614</v>
      </c>
      <c r="B383" s="51">
        <v>10</v>
      </c>
      <c r="C383" s="57" t="s">
        <v>1008</v>
      </c>
      <c r="D383" s="95" t="s">
        <v>809</v>
      </c>
      <c r="E383" s="51" t="s">
        <v>787</v>
      </c>
      <c r="F383" s="150">
        <f>SUM(G383:H383)</f>
        <v>29</v>
      </c>
      <c r="G383" s="151">
        <v>29</v>
      </c>
      <c r="H383" s="151"/>
      <c r="I383" s="150">
        <f>SUM(J383:K383)</f>
        <v>29</v>
      </c>
      <c r="J383" s="151">
        <v>29</v>
      </c>
      <c r="K383" s="151"/>
      <c r="L383" s="150">
        <f>SUM(M383:N383)</f>
        <v>29</v>
      </c>
      <c r="M383" s="151">
        <v>29</v>
      </c>
      <c r="N383" s="151"/>
    </row>
    <row r="384" spans="1:14" ht="63">
      <c r="A384" s="160" t="s">
        <v>463</v>
      </c>
      <c r="B384" s="51">
        <v>10</v>
      </c>
      <c r="C384" s="57" t="s">
        <v>1008</v>
      </c>
      <c r="D384" s="58" t="s">
        <v>462</v>
      </c>
      <c r="E384" s="51"/>
      <c r="F384" s="47">
        <f>SUM(F385:F406)</f>
        <v>32861.3</v>
      </c>
      <c r="G384" s="47">
        <f>SUM(G385:G406)</f>
        <v>31784.6</v>
      </c>
      <c r="H384" s="47">
        <f aca="true" t="shared" si="167" ref="H384:N384">SUM(H385:H406)</f>
        <v>1076.7</v>
      </c>
      <c r="I384" s="47">
        <f t="shared" si="167"/>
        <v>28391</v>
      </c>
      <c r="J384" s="47">
        <f t="shared" si="167"/>
        <v>28391</v>
      </c>
      <c r="K384" s="47">
        <f t="shared" si="167"/>
        <v>0</v>
      </c>
      <c r="L384" s="47">
        <f t="shared" si="167"/>
        <v>29108</v>
      </c>
      <c r="M384" s="47">
        <f t="shared" si="167"/>
        <v>29108</v>
      </c>
      <c r="N384" s="47">
        <f t="shared" si="167"/>
        <v>0</v>
      </c>
    </row>
    <row r="385" spans="1:14" ht="47.25">
      <c r="A385" s="166" t="s">
        <v>159</v>
      </c>
      <c r="B385" s="51">
        <v>10</v>
      </c>
      <c r="C385" s="57" t="s">
        <v>1008</v>
      </c>
      <c r="D385" s="95" t="s">
        <v>158</v>
      </c>
      <c r="E385" s="51" t="s">
        <v>787</v>
      </c>
      <c r="F385" s="47">
        <f>SUM(G385:H385)</f>
        <v>1076.7</v>
      </c>
      <c r="G385" s="47"/>
      <c r="H385" s="47">
        <v>1076.7</v>
      </c>
      <c r="I385" s="47">
        <f>SUM(J385:K385)</f>
        <v>0</v>
      </c>
      <c r="J385" s="47"/>
      <c r="K385" s="47"/>
      <c r="L385" s="47">
        <f>SUM(M385:N385)</f>
        <v>0</v>
      </c>
      <c r="M385" s="47"/>
      <c r="N385" s="47"/>
    </row>
    <row r="386" spans="1:14" ht="157.5">
      <c r="A386" s="181" t="s">
        <v>112</v>
      </c>
      <c r="B386" s="51" t="s">
        <v>789</v>
      </c>
      <c r="C386" s="57" t="s">
        <v>1008</v>
      </c>
      <c r="D386" s="111" t="s">
        <v>705</v>
      </c>
      <c r="E386" s="51" t="s">
        <v>495</v>
      </c>
      <c r="F386" s="47">
        <f>SUM(G386:H386)</f>
        <v>131.1</v>
      </c>
      <c r="G386" s="97">
        <v>131.1</v>
      </c>
      <c r="H386" s="97"/>
      <c r="I386" s="47">
        <f>SUM(J386:K386)</f>
        <v>131.7</v>
      </c>
      <c r="J386" s="97">
        <v>131.7</v>
      </c>
      <c r="K386" s="97"/>
      <c r="L386" s="47">
        <f>SUM(M386:N386)</f>
        <v>130.7</v>
      </c>
      <c r="M386" s="97">
        <v>130.7</v>
      </c>
      <c r="N386" s="97"/>
    </row>
    <row r="387" spans="1:14" ht="141.75">
      <c r="A387" s="181" t="s">
        <v>113</v>
      </c>
      <c r="B387" s="51" t="s">
        <v>789</v>
      </c>
      <c r="C387" s="57" t="s">
        <v>1008</v>
      </c>
      <c r="D387" s="111" t="s">
        <v>705</v>
      </c>
      <c r="E387" s="51" t="s">
        <v>787</v>
      </c>
      <c r="F387" s="47">
        <f>SUM(G387:H387)</f>
        <v>14426.5</v>
      </c>
      <c r="G387" s="97">
        <v>14426.5</v>
      </c>
      <c r="H387" s="97"/>
      <c r="I387" s="47">
        <f>SUM(J387:K387)</f>
        <v>8801.3</v>
      </c>
      <c r="J387" s="97">
        <v>8801.3</v>
      </c>
      <c r="K387" s="97"/>
      <c r="L387" s="47">
        <f>SUM(M387:N387)</f>
        <v>8741.3</v>
      </c>
      <c r="M387" s="97">
        <v>8741.3</v>
      </c>
      <c r="N387" s="97"/>
    </row>
    <row r="388" spans="1:14" ht="110.25">
      <c r="A388" s="166" t="s">
        <v>937</v>
      </c>
      <c r="B388" s="51" t="s">
        <v>789</v>
      </c>
      <c r="C388" s="57" t="s">
        <v>1008</v>
      </c>
      <c r="D388" s="95" t="s">
        <v>240</v>
      </c>
      <c r="E388" s="51" t="s">
        <v>495</v>
      </c>
      <c r="F388" s="47">
        <f aca="true" t="shared" si="168" ref="F388:F406">SUM(G388:H388)</f>
        <v>2</v>
      </c>
      <c r="G388" s="97">
        <v>2</v>
      </c>
      <c r="H388" s="97"/>
      <c r="I388" s="47">
        <f aca="true" t="shared" si="169" ref="I388:I406">SUM(J388:K388)</f>
        <v>2</v>
      </c>
      <c r="J388" s="97">
        <v>2</v>
      </c>
      <c r="K388" s="97"/>
      <c r="L388" s="47">
        <f aca="true" t="shared" si="170" ref="L388:L406">SUM(M388:N388)</f>
        <v>2</v>
      </c>
      <c r="M388" s="97">
        <v>2</v>
      </c>
      <c r="N388" s="97"/>
    </row>
    <row r="389" spans="1:14" ht="94.5">
      <c r="A389" s="166" t="s">
        <v>1024</v>
      </c>
      <c r="B389" s="51" t="s">
        <v>789</v>
      </c>
      <c r="C389" s="57" t="s">
        <v>1008</v>
      </c>
      <c r="D389" s="95" t="s">
        <v>240</v>
      </c>
      <c r="E389" s="51" t="s">
        <v>787</v>
      </c>
      <c r="F389" s="47">
        <f t="shared" si="168"/>
        <v>186</v>
      </c>
      <c r="G389" s="97">
        <v>186</v>
      </c>
      <c r="H389" s="97"/>
      <c r="I389" s="47">
        <f t="shared" si="169"/>
        <v>193</v>
      </c>
      <c r="J389" s="97">
        <v>193</v>
      </c>
      <c r="K389" s="97"/>
      <c r="L389" s="47">
        <f t="shared" si="170"/>
        <v>201</v>
      </c>
      <c r="M389" s="97">
        <v>201</v>
      </c>
      <c r="N389" s="97"/>
    </row>
    <row r="390" spans="1:14" ht="94.5">
      <c r="A390" s="166" t="s">
        <v>857</v>
      </c>
      <c r="B390" s="51">
        <v>10</v>
      </c>
      <c r="C390" s="57" t="s">
        <v>1008</v>
      </c>
      <c r="D390" s="95" t="s">
        <v>241</v>
      </c>
      <c r="E390" s="51" t="s">
        <v>495</v>
      </c>
      <c r="F390" s="47">
        <f t="shared" si="168"/>
        <v>1</v>
      </c>
      <c r="G390" s="47">
        <v>1</v>
      </c>
      <c r="H390" s="47"/>
      <c r="I390" s="47">
        <f t="shared" si="169"/>
        <v>1</v>
      </c>
      <c r="J390" s="47">
        <v>1</v>
      </c>
      <c r="K390" s="47"/>
      <c r="L390" s="47">
        <f t="shared" si="170"/>
        <v>1</v>
      </c>
      <c r="M390" s="47">
        <v>1</v>
      </c>
      <c r="N390" s="47"/>
    </row>
    <row r="391" spans="1:14" ht="78.75">
      <c r="A391" s="166" t="s">
        <v>179</v>
      </c>
      <c r="B391" s="51" t="s">
        <v>789</v>
      </c>
      <c r="C391" s="57" t="s">
        <v>1008</v>
      </c>
      <c r="D391" s="95" t="s">
        <v>241</v>
      </c>
      <c r="E391" s="51" t="s">
        <v>787</v>
      </c>
      <c r="F391" s="47">
        <f t="shared" si="168"/>
        <v>123</v>
      </c>
      <c r="G391" s="97">
        <v>123</v>
      </c>
      <c r="H391" s="97"/>
      <c r="I391" s="47">
        <f t="shared" si="169"/>
        <v>128</v>
      </c>
      <c r="J391" s="97">
        <v>128</v>
      </c>
      <c r="K391" s="97"/>
      <c r="L391" s="47">
        <f t="shared" si="170"/>
        <v>133</v>
      </c>
      <c r="M391" s="97">
        <v>133</v>
      </c>
      <c r="N391" s="97"/>
    </row>
    <row r="392" spans="1:14" ht="267.75">
      <c r="A392" s="165" t="s">
        <v>128</v>
      </c>
      <c r="B392" s="51">
        <v>10</v>
      </c>
      <c r="C392" s="57" t="s">
        <v>1008</v>
      </c>
      <c r="D392" s="95" t="s">
        <v>242</v>
      </c>
      <c r="E392" s="51" t="s">
        <v>495</v>
      </c>
      <c r="F392" s="47">
        <f t="shared" si="168"/>
        <v>1</v>
      </c>
      <c r="G392" s="47">
        <v>1</v>
      </c>
      <c r="H392" s="47"/>
      <c r="I392" s="47">
        <f t="shared" si="169"/>
        <v>1</v>
      </c>
      <c r="J392" s="47">
        <v>1</v>
      </c>
      <c r="K392" s="47"/>
      <c r="L392" s="47">
        <f t="shared" si="170"/>
        <v>1</v>
      </c>
      <c r="M392" s="47">
        <v>1</v>
      </c>
      <c r="N392" s="47"/>
    </row>
    <row r="393" spans="1:14" ht="252">
      <c r="A393" s="165" t="s">
        <v>129</v>
      </c>
      <c r="B393" s="51">
        <v>10</v>
      </c>
      <c r="C393" s="57" t="s">
        <v>1008</v>
      </c>
      <c r="D393" s="95" t="s">
        <v>242</v>
      </c>
      <c r="E393" s="51" t="s">
        <v>787</v>
      </c>
      <c r="F393" s="47">
        <f t="shared" si="168"/>
        <v>77</v>
      </c>
      <c r="G393" s="97">
        <v>77</v>
      </c>
      <c r="H393" s="97"/>
      <c r="I393" s="47">
        <f t="shared" si="169"/>
        <v>79</v>
      </c>
      <c r="J393" s="97">
        <v>79</v>
      </c>
      <c r="K393" s="97"/>
      <c r="L393" s="47">
        <f t="shared" si="170"/>
        <v>83</v>
      </c>
      <c r="M393" s="97">
        <v>83</v>
      </c>
      <c r="N393" s="97"/>
    </row>
    <row r="394" spans="1:14" ht="110.25">
      <c r="A394" s="166" t="s">
        <v>221</v>
      </c>
      <c r="B394" s="51" t="s">
        <v>789</v>
      </c>
      <c r="C394" s="57" t="s">
        <v>1008</v>
      </c>
      <c r="D394" s="95" t="s">
        <v>243</v>
      </c>
      <c r="E394" s="51" t="s">
        <v>495</v>
      </c>
      <c r="F394" s="47">
        <f t="shared" si="168"/>
        <v>58.5</v>
      </c>
      <c r="G394" s="47">
        <v>58.5</v>
      </c>
      <c r="H394" s="47"/>
      <c r="I394" s="47">
        <f t="shared" si="169"/>
        <v>90</v>
      </c>
      <c r="J394" s="47">
        <v>90</v>
      </c>
      <c r="K394" s="47"/>
      <c r="L394" s="47">
        <f t="shared" si="170"/>
        <v>127</v>
      </c>
      <c r="M394" s="47">
        <v>127</v>
      </c>
      <c r="N394" s="47"/>
    </row>
    <row r="395" spans="1:14" ht="94.5">
      <c r="A395" s="166" t="s">
        <v>938</v>
      </c>
      <c r="B395" s="51" t="s">
        <v>789</v>
      </c>
      <c r="C395" s="57" t="s">
        <v>1008</v>
      </c>
      <c r="D395" s="95" t="s">
        <v>243</v>
      </c>
      <c r="E395" s="51" t="s">
        <v>787</v>
      </c>
      <c r="F395" s="47">
        <f t="shared" si="168"/>
        <v>5960.5</v>
      </c>
      <c r="G395" s="97">
        <v>5960.5</v>
      </c>
      <c r="H395" s="97"/>
      <c r="I395" s="47">
        <f t="shared" si="169"/>
        <v>6169</v>
      </c>
      <c r="J395" s="97">
        <v>6169</v>
      </c>
      <c r="K395" s="97"/>
      <c r="L395" s="47">
        <f t="shared" si="170"/>
        <v>6382</v>
      </c>
      <c r="M395" s="97">
        <v>6382</v>
      </c>
      <c r="N395" s="97"/>
    </row>
    <row r="396" spans="1:14" ht="94.5">
      <c r="A396" s="166" t="s">
        <v>939</v>
      </c>
      <c r="B396" s="51">
        <v>10</v>
      </c>
      <c r="C396" s="57" t="s">
        <v>1008</v>
      </c>
      <c r="D396" s="95" t="s">
        <v>291</v>
      </c>
      <c r="E396" s="51" t="s">
        <v>495</v>
      </c>
      <c r="F396" s="47">
        <f t="shared" si="168"/>
        <v>1</v>
      </c>
      <c r="G396" s="47">
        <v>1</v>
      </c>
      <c r="H396" s="47"/>
      <c r="I396" s="47">
        <f t="shared" si="169"/>
        <v>1</v>
      </c>
      <c r="J396" s="47">
        <v>1</v>
      </c>
      <c r="K396" s="47"/>
      <c r="L396" s="47">
        <f t="shared" si="170"/>
        <v>1</v>
      </c>
      <c r="M396" s="47">
        <v>1</v>
      </c>
      <c r="N396" s="47"/>
    </row>
    <row r="397" spans="1:14" ht="78.75">
      <c r="A397" s="166" t="s">
        <v>235</v>
      </c>
      <c r="B397" s="51">
        <v>10</v>
      </c>
      <c r="C397" s="57" t="s">
        <v>1008</v>
      </c>
      <c r="D397" s="95" t="s">
        <v>291</v>
      </c>
      <c r="E397" s="51" t="s">
        <v>787</v>
      </c>
      <c r="F397" s="47">
        <f t="shared" si="168"/>
        <v>29</v>
      </c>
      <c r="G397" s="97">
        <v>29</v>
      </c>
      <c r="H397" s="97"/>
      <c r="I397" s="47">
        <f t="shared" si="169"/>
        <v>31</v>
      </c>
      <c r="J397" s="97">
        <v>31</v>
      </c>
      <c r="K397" s="97"/>
      <c r="L397" s="47">
        <f t="shared" si="170"/>
        <v>32</v>
      </c>
      <c r="M397" s="97">
        <v>32</v>
      </c>
      <c r="N397" s="97"/>
    </row>
    <row r="398" spans="1:14" ht="94.5">
      <c r="A398" s="166" t="s">
        <v>714</v>
      </c>
      <c r="B398" s="51">
        <v>10</v>
      </c>
      <c r="C398" s="57" t="s">
        <v>1008</v>
      </c>
      <c r="D398" s="95" t="s">
        <v>713</v>
      </c>
      <c r="E398" s="51" t="s">
        <v>495</v>
      </c>
      <c r="F398" s="47">
        <f>SUM(G398:H398)</f>
        <v>1</v>
      </c>
      <c r="G398" s="97">
        <v>1</v>
      </c>
      <c r="H398" s="97"/>
      <c r="I398" s="47">
        <f>SUM(J398:K398)</f>
        <v>1</v>
      </c>
      <c r="J398" s="97">
        <v>1</v>
      </c>
      <c r="K398" s="97"/>
      <c r="L398" s="47">
        <f>SUM(M398:N398)</f>
        <v>1</v>
      </c>
      <c r="M398" s="97">
        <v>1</v>
      </c>
      <c r="N398" s="97"/>
    </row>
    <row r="399" spans="1:14" ht="78.75">
      <c r="A399" s="166" t="s">
        <v>715</v>
      </c>
      <c r="B399" s="51">
        <v>10</v>
      </c>
      <c r="C399" s="57" t="s">
        <v>1008</v>
      </c>
      <c r="D399" s="95" t="s">
        <v>713</v>
      </c>
      <c r="E399" s="51" t="s">
        <v>787</v>
      </c>
      <c r="F399" s="47">
        <f>SUM(G399:H399)</f>
        <v>15</v>
      </c>
      <c r="G399" s="97">
        <v>15</v>
      </c>
      <c r="H399" s="97"/>
      <c r="I399" s="47">
        <f>SUM(J399:K399)</f>
        <v>15</v>
      </c>
      <c r="J399" s="97">
        <v>15</v>
      </c>
      <c r="K399" s="97"/>
      <c r="L399" s="47">
        <f>SUM(M399:N399)</f>
        <v>15</v>
      </c>
      <c r="M399" s="97">
        <v>15</v>
      </c>
      <c r="N399" s="97"/>
    </row>
    <row r="400" spans="1:14" ht="126">
      <c r="A400" s="166" t="s">
        <v>708</v>
      </c>
      <c r="B400" s="51">
        <v>10</v>
      </c>
      <c r="C400" s="57" t="s">
        <v>1008</v>
      </c>
      <c r="D400" s="95" t="s">
        <v>707</v>
      </c>
      <c r="E400" s="51" t="s">
        <v>787</v>
      </c>
      <c r="F400" s="47">
        <f>SUM(G400:H400)</f>
        <v>1</v>
      </c>
      <c r="G400" s="97">
        <v>1</v>
      </c>
      <c r="H400" s="97"/>
      <c r="I400" s="47">
        <f>SUM(J400:K400)</f>
        <v>1</v>
      </c>
      <c r="J400" s="97">
        <v>1</v>
      </c>
      <c r="K400" s="97"/>
      <c r="L400" s="47">
        <f>SUM(M400:N400)</f>
        <v>1</v>
      </c>
      <c r="M400" s="97">
        <v>1</v>
      </c>
      <c r="N400" s="97"/>
    </row>
    <row r="401" spans="1:14" ht="94.5">
      <c r="A401" s="166" t="s">
        <v>706</v>
      </c>
      <c r="B401" s="51">
        <v>10</v>
      </c>
      <c r="C401" s="57" t="s">
        <v>1008</v>
      </c>
      <c r="D401" s="95" t="s">
        <v>707</v>
      </c>
      <c r="E401" s="51" t="s">
        <v>787</v>
      </c>
      <c r="F401" s="47">
        <f>SUM(G401:H401)</f>
        <v>12</v>
      </c>
      <c r="G401" s="97">
        <v>12</v>
      </c>
      <c r="H401" s="97"/>
      <c r="I401" s="47">
        <f>SUM(J401:K401)</f>
        <v>12</v>
      </c>
      <c r="J401" s="97">
        <v>12</v>
      </c>
      <c r="K401" s="97"/>
      <c r="L401" s="47">
        <f>SUM(M401:N401)</f>
        <v>13</v>
      </c>
      <c r="M401" s="97">
        <v>13</v>
      </c>
      <c r="N401" s="97"/>
    </row>
    <row r="402" spans="1:14" ht="126">
      <c r="A402" s="166" t="s">
        <v>236</v>
      </c>
      <c r="B402" s="51">
        <v>10</v>
      </c>
      <c r="C402" s="57" t="s">
        <v>1008</v>
      </c>
      <c r="D402" s="95" t="s">
        <v>292</v>
      </c>
      <c r="E402" s="51" t="s">
        <v>495</v>
      </c>
      <c r="F402" s="47">
        <f t="shared" si="168"/>
        <v>183.8</v>
      </c>
      <c r="G402" s="47">
        <v>183.8</v>
      </c>
      <c r="H402" s="47"/>
      <c r="I402" s="47">
        <f t="shared" si="169"/>
        <v>206.6</v>
      </c>
      <c r="J402" s="47">
        <v>206.6</v>
      </c>
      <c r="K402" s="47"/>
      <c r="L402" s="47">
        <f t="shared" si="170"/>
        <v>237.8</v>
      </c>
      <c r="M402" s="47">
        <v>237.8</v>
      </c>
      <c r="N402" s="47"/>
    </row>
    <row r="403" spans="1:14" ht="63">
      <c r="A403" s="166" t="s">
        <v>971</v>
      </c>
      <c r="B403" s="51">
        <v>10</v>
      </c>
      <c r="C403" s="57" t="s">
        <v>1008</v>
      </c>
      <c r="D403" s="95" t="s">
        <v>292</v>
      </c>
      <c r="E403" s="51" t="s">
        <v>787</v>
      </c>
      <c r="F403" s="47">
        <f t="shared" si="168"/>
        <v>10401.2</v>
      </c>
      <c r="G403" s="47">
        <v>10401.2</v>
      </c>
      <c r="H403" s="97"/>
      <c r="I403" s="47">
        <f t="shared" si="169"/>
        <v>12358.4</v>
      </c>
      <c r="J403" s="47">
        <v>12358.4</v>
      </c>
      <c r="K403" s="97"/>
      <c r="L403" s="47">
        <f t="shared" si="170"/>
        <v>12830.2</v>
      </c>
      <c r="M403" s="47">
        <v>12830.2</v>
      </c>
      <c r="N403" s="97"/>
    </row>
    <row r="404" spans="1:14" ht="94.5">
      <c r="A404" s="166" t="s">
        <v>1016</v>
      </c>
      <c r="B404" s="51">
        <v>10</v>
      </c>
      <c r="C404" s="57" t="s">
        <v>1008</v>
      </c>
      <c r="D404" s="95" t="s">
        <v>297</v>
      </c>
      <c r="E404" s="51" t="s">
        <v>495</v>
      </c>
      <c r="F404" s="47">
        <f t="shared" si="168"/>
        <v>2</v>
      </c>
      <c r="G404" s="47">
        <v>2</v>
      </c>
      <c r="H404" s="47"/>
      <c r="I404" s="47">
        <f t="shared" si="169"/>
        <v>2</v>
      </c>
      <c r="J404" s="47">
        <v>2</v>
      </c>
      <c r="K404" s="47"/>
      <c r="L404" s="47">
        <f t="shared" si="170"/>
        <v>2</v>
      </c>
      <c r="M404" s="47">
        <v>2</v>
      </c>
      <c r="N404" s="47"/>
    </row>
    <row r="405" spans="1:14" ht="78.75">
      <c r="A405" s="166" t="s">
        <v>627</v>
      </c>
      <c r="B405" s="51" t="s">
        <v>789</v>
      </c>
      <c r="C405" s="57" t="s">
        <v>1008</v>
      </c>
      <c r="D405" s="95" t="s">
        <v>297</v>
      </c>
      <c r="E405" s="51" t="s">
        <v>787</v>
      </c>
      <c r="F405" s="47">
        <f t="shared" si="168"/>
        <v>164</v>
      </c>
      <c r="G405" s="97">
        <v>164</v>
      </c>
      <c r="H405" s="97"/>
      <c r="I405" s="47">
        <f t="shared" si="169"/>
        <v>159</v>
      </c>
      <c r="J405" s="97">
        <v>159</v>
      </c>
      <c r="K405" s="97"/>
      <c r="L405" s="47">
        <f t="shared" si="170"/>
        <v>165</v>
      </c>
      <c r="M405" s="97">
        <v>165</v>
      </c>
      <c r="N405" s="97"/>
    </row>
    <row r="406" spans="1:14" ht="204.75">
      <c r="A406" s="160" t="s">
        <v>646</v>
      </c>
      <c r="B406" s="51">
        <v>10</v>
      </c>
      <c r="C406" s="57" t="s">
        <v>1008</v>
      </c>
      <c r="D406" s="95" t="s">
        <v>314</v>
      </c>
      <c r="E406" s="51" t="s">
        <v>787</v>
      </c>
      <c r="F406" s="47">
        <f t="shared" si="168"/>
        <v>8</v>
      </c>
      <c r="G406" s="47">
        <v>8</v>
      </c>
      <c r="H406" s="47">
        <v>0</v>
      </c>
      <c r="I406" s="47">
        <f t="shared" si="169"/>
        <v>8</v>
      </c>
      <c r="J406" s="47">
        <v>8</v>
      </c>
      <c r="K406" s="47">
        <v>0</v>
      </c>
      <c r="L406" s="47">
        <f t="shared" si="170"/>
        <v>8</v>
      </c>
      <c r="M406" s="47">
        <v>8</v>
      </c>
      <c r="N406" s="47">
        <v>0</v>
      </c>
    </row>
    <row r="407" spans="1:14" ht="126">
      <c r="A407" s="161" t="s">
        <v>230</v>
      </c>
      <c r="B407" s="51">
        <v>10</v>
      </c>
      <c r="C407" s="57" t="s">
        <v>1008</v>
      </c>
      <c r="D407" s="93" t="s">
        <v>1014</v>
      </c>
      <c r="E407" s="51"/>
      <c r="F407" s="47">
        <f>F408</f>
        <v>338</v>
      </c>
      <c r="G407" s="47">
        <f aca="true" t="shared" si="171" ref="G407:M408">G408</f>
        <v>338</v>
      </c>
      <c r="H407" s="47">
        <f t="shared" si="171"/>
        <v>0</v>
      </c>
      <c r="I407" s="47">
        <f t="shared" si="171"/>
        <v>338</v>
      </c>
      <c r="J407" s="47">
        <f t="shared" si="171"/>
        <v>338</v>
      </c>
      <c r="K407" s="47">
        <f t="shared" si="171"/>
        <v>0</v>
      </c>
      <c r="L407" s="47">
        <f t="shared" si="171"/>
        <v>338</v>
      </c>
      <c r="M407" s="47">
        <f t="shared" si="171"/>
        <v>338</v>
      </c>
      <c r="N407" s="47"/>
    </row>
    <row r="408" spans="1:14" ht="63">
      <c r="A408" s="161" t="s">
        <v>133</v>
      </c>
      <c r="B408" s="51">
        <v>10</v>
      </c>
      <c r="C408" s="57" t="s">
        <v>1008</v>
      </c>
      <c r="D408" s="93" t="s">
        <v>1015</v>
      </c>
      <c r="E408" s="51"/>
      <c r="F408" s="47">
        <f>F409</f>
        <v>338</v>
      </c>
      <c r="G408" s="47">
        <f t="shared" si="171"/>
        <v>338</v>
      </c>
      <c r="H408" s="47">
        <f t="shared" si="171"/>
        <v>0</v>
      </c>
      <c r="I408" s="47">
        <f t="shared" si="171"/>
        <v>338</v>
      </c>
      <c r="J408" s="47">
        <f t="shared" si="171"/>
        <v>338</v>
      </c>
      <c r="K408" s="47">
        <f t="shared" si="171"/>
        <v>0</v>
      </c>
      <c r="L408" s="47">
        <f t="shared" si="171"/>
        <v>338</v>
      </c>
      <c r="M408" s="47">
        <f t="shared" si="171"/>
        <v>338</v>
      </c>
      <c r="N408" s="47"/>
    </row>
    <row r="409" spans="1:14" ht="204.75">
      <c r="A409" s="160" t="s">
        <v>677</v>
      </c>
      <c r="B409" s="51">
        <v>10</v>
      </c>
      <c r="C409" s="57" t="s">
        <v>1008</v>
      </c>
      <c r="D409" s="95" t="s">
        <v>666</v>
      </c>
      <c r="E409" s="51" t="s">
        <v>784</v>
      </c>
      <c r="F409" s="47">
        <f>SUM(G409:H409)</f>
        <v>338</v>
      </c>
      <c r="G409" s="97">
        <v>338</v>
      </c>
      <c r="H409" s="97"/>
      <c r="I409" s="47">
        <f>SUM(J409:K409)</f>
        <v>338</v>
      </c>
      <c r="J409" s="97">
        <v>338</v>
      </c>
      <c r="K409" s="97"/>
      <c r="L409" s="47">
        <f>SUM(M409:N409)</f>
        <v>338</v>
      </c>
      <c r="M409" s="97">
        <v>338</v>
      </c>
      <c r="N409" s="97"/>
    </row>
    <row r="410" spans="1:14" ht="110.25">
      <c r="A410" s="161" t="s">
        <v>226</v>
      </c>
      <c r="B410" s="51">
        <v>10</v>
      </c>
      <c r="C410" s="57" t="s">
        <v>1008</v>
      </c>
      <c r="D410" s="93" t="s">
        <v>769</v>
      </c>
      <c r="E410" s="51"/>
      <c r="F410" s="47">
        <f aca="true" t="shared" si="172" ref="F410:N410">F411</f>
        <v>13428.5</v>
      </c>
      <c r="G410" s="47">
        <f t="shared" si="172"/>
        <v>13140</v>
      </c>
      <c r="H410" s="47">
        <f t="shared" si="172"/>
        <v>288.5</v>
      </c>
      <c r="I410" s="47">
        <f t="shared" si="172"/>
        <v>16465</v>
      </c>
      <c r="J410" s="47">
        <f t="shared" si="172"/>
        <v>16465</v>
      </c>
      <c r="K410" s="47">
        <f t="shared" si="172"/>
        <v>0</v>
      </c>
      <c r="L410" s="47">
        <f t="shared" si="172"/>
        <v>17305</v>
      </c>
      <c r="M410" s="47">
        <f t="shared" si="172"/>
        <v>17305</v>
      </c>
      <c r="N410" s="47">
        <f t="shared" si="172"/>
        <v>0</v>
      </c>
    </row>
    <row r="411" spans="1:14" ht="63">
      <c r="A411" s="161" t="s">
        <v>487</v>
      </c>
      <c r="B411" s="51">
        <v>10</v>
      </c>
      <c r="C411" s="57" t="s">
        <v>1008</v>
      </c>
      <c r="D411" s="93" t="s">
        <v>770</v>
      </c>
      <c r="E411" s="51"/>
      <c r="F411" s="47">
        <f>SUM(F412:F417)</f>
        <v>13428.5</v>
      </c>
      <c r="G411" s="47">
        <f aca="true" t="shared" si="173" ref="G411:N411">SUM(G412:G417)</f>
        <v>13140</v>
      </c>
      <c r="H411" s="47">
        <f t="shared" si="173"/>
        <v>288.5</v>
      </c>
      <c r="I411" s="47">
        <f t="shared" si="173"/>
        <v>16465</v>
      </c>
      <c r="J411" s="47">
        <f t="shared" si="173"/>
        <v>16465</v>
      </c>
      <c r="K411" s="47">
        <f t="shared" si="173"/>
        <v>0</v>
      </c>
      <c r="L411" s="47">
        <f t="shared" si="173"/>
        <v>17305</v>
      </c>
      <c r="M411" s="47">
        <f t="shared" si="173"/>
        <v>17305</v>
      </c>
      <c r="N411" s="47">
        <f t="shared" si="173"/>
        <v>0</v>
      </c>
    </row>
    <row r="412" spans="1:14" ht="47.25">
      <c r="A412" s="166" t="s">
        <v>159</v>
      </c>
      <c r="B412" s="51">
        <v>10</v>
      </c>
      <c r="C412" s="57" t="s">
        <v>1008</v>
      </c>
      <c r="D412" s="95" t="s">
        <v>160</v>
      </c>
      <c r="E412" s="51" t="s">
        <v>787</v>
      </c>
      <c r="F412" s="47">
        <f aca="true" t="shared" si="174" ref="F412:F417">SUM(G412:H412)</f>
        <v>288.5</v>
      </c>
      <c r="G412" s="47"/>
      <c r="H412" s="47">
        <v>288.5</v>
      </c>
      <c r="I412" s="47">
        <f aca="true" t="shared" si="175" ref="I412:I417">SUM(J412:K412)</f>
        <v>0</v>
      </c>
      <c r="J412" s="47"/>
      <c r="K412" s="47"/>
      <c r="L412" s="47">
        <f aca="true" t="shared" si="176" ref="L412:L417">SUM(M412:N412)</f>
        <v>0</v>
      </c>
      <c r="M412" s="47"/>
      <c r="N412" s="47"/>
    </row>
    <row r="413" spans="1:14" ht="94.5">
      <c r="A413" s="166" t="s">
        <v>157</v>
      </c>
      <c r="B413" s="51" t="s">
        <v>789</v>
      </c>
      <c r="C413" s="57" t="s">
        <v>1008</v>
      </c>
      <c r="D413" s="95" t="s">
        <v>923</v>
      </c>
      <c r="E413" s="51" t="s">
        <v>495</v>
      </c>
      <c r="F413" s="47">
        <f t="shared" si="174"/>
        <v>73.5</v>
      </c>
      <c r="G413" s="47">
        <v>73.5</v>
      </c>
      <c r="H413" s="47"/>
      <c r="I413" s="47">
        <f t="shared" si="175"/>
        <v>69</v>
      </c>
      <c r="J413" s="47">
        <v>69</v>
      </c>
      <c r="K413" s="47"/>
      <c r="L413" s="47">
        <f t="shared" si="176"/>
        <v>72</v>
      </c>
      <c r="M413" s="47">
        <v>72</v>
      </c>
      <c r="N413" s="47"/>
    </row>
    <row r="414" spans="1:14" ht="78.75">
      <c r="A414" s="166" t="s">
        <v>609</v>
      </c>
      <c r="B414" s="51" t="s">
        <v>789</v>
      </c>
      <c r="C414" s="57" t="s">
        <v>1008</v>
      </c>
      <c r="D414" s="95" t="s">
        <v>923</v>
      </c>
      <c r="E414" s="51" t="s">
        <v>787</v>
      </c>
      <c r="F414" s="47">
        <f t="shared" si="174"/>
        <v>5734.5</v>
      </c>
      <c r="G414" s="97">
        <v>5734.5</v>
      </c>
      <c r="H414" s="97"/>
      <c r="I414" s="47">
        <f t="shared" si="175"/>
        <v>8681</v>
      </c>
      <c r="J414" s="97">
        <v>8681</v>
      </c>
      <c r="K414" s="97"/>
      <c r="L414" s="47">
        <f t="shared" si="176"/>
        <v>9029</v>
      </c>
      <c r="M414" s="97">
        <v>9029</v>
      </c>
      <c r="N414" s="97"/>
    </row>
    <row r="415" spans="1:14" ht="94.5">
      <c r="A415" s="166" t="s">
        <v>610</v>
      </c>
      <c r="B415" s="51">
        <v>10</v>
      </c>
      <c r="C415" s="57" t="s">
        <v>1008</v>
      </c>
      <c r="D415" s="95" t="s">
        <v>912</v>
      </c>
      <c r="E415" s="51" t="s">
        <v>495</v>
      </c>
      <c r="F415" s="47">
        <f t="shared" si="174"/>
        <v>1</v>
      </c>
      <c r="G415" s="47">
        <v>1</v>
      </c>
      <c r="H415" s="47"/>
      <c r="I415" s="47">
        <f t="shared" si="175"/>
        <v>1</v>
      </c>
      <c r="J415" s="47">
        <v>1</v>
      </c>
      <c r="K415" s="47"/>
      <c r="L415" s="47">
        <f t="shared" si="176"/>
        <v>1</v>
      </c>
      <c r="M415" s="47">
        <v>1</v>
      </c>
      <c r="N415" s="47"/>
    </row>
    <row r="416" spans="1:14" ht="78.75">
      <c r="A416" s="166" t="s">
        <v>611</v>
      </c>
      <c r="B416" s="51">
        <v>10</v>
      </c>
      <c r="C416" s="57" t="s">
        <v>1008</v>
      </c>
      <c r="D416" s="95" t="s">
        <v>912</v>
      </c>
      <c r="E416" s="51">
        <v>300</v>
      </c>
      <c r="F416" s="47">
        <f t="shared" si="174"/>
        <v>179</v>
      </c>
      <c r="G416" s="47">
        <v>179</v>
      </c>
      <c r="H416" s="97"/>
      <c r="I416" s="47">
        <f t="shared" si="175"/>
        <v>201</v>
      </c>
      <c r="J416" s="47">
        <v>201</v>
      </c>
      <c r="K416" s="97"/>
      <c r="L416" s="47">
        <f t="shared" si="176"/>
        <v>222</v>
      </c>
      <c r="M416" s="47">
        <v>222</v>
      </c>
      <c r="N416" s="97"/>
    </row>
    <row r="417" spans="1:14" ht="126">
      <c r="A417" s="166" t="s">
        <v>170</v>
      </c>
      <c r="B417" s="51">
        <v>10</v>
      </c>
      <c r="C417" s="57" t="s">
        <v>1008</v>
      </c>
      <c r="D417" s="95" t="s">
        <v>912</v>
      </c>
      <c r="E417" s="51" t="s">
        <v>784</v>
      </c>
      <c r="F417" s="47">
        <f t="shared" si="174"/>
        <v>7152</v>
      </c>
      <c r="G417" s="47">
        <v>7152</v>
      </c>
      <c r="H417" s="97"/>
      <c r="I417" s="47">
        <f t="shared" si="175"/>
        <v>7513</v>
      </c>
      <c r="J417" s="47">
        <v>7513</v>
      </c>
      <c r="K417" s="97"/>
      <c r="L417" s="47">
        <f t="shared" si="176"/>
        <v>7981</v>
      </c>
      <c r="M417" s="47">
        <v>7981</v>
      </c>
      <c r="N417" s="97"/>
    </row>
    <row r="418" spans="1:14" ht="78.75">
      <c r="A418" s="165" t="s">
        <v>415</v>
      </c>
      <c r="B418" s="51">
        <v>10</v>
      </c>
      <c r="C418" s="57" t="s">
        <v>1008</v>
      </c>
      <c r="D418" s="58" t="s">
        <v>662</v>
      </c>
      <c r="E418" s="51"/>
      <c r="F418" s="47">
        <f>F419</f>
        <v>350</v>
      </c>
      <c r="G418" s="47">
        <f aca="true" t="shared" si="177" ref="G418:N419">G419</f>
        <v>0</v>
      </c>
      <c r="H418" s="47">
        <f t="shared" si="177"/>
        <v>350</v>
      </c>
      <c r="I418" s="47">
        <f t="shared" si="177"/>
        <v>0</v>
      </c>
      <c r="J418" s="47">
        <f t="shared" si="177"/>
        <v>0</v>
      </c>
      <c r="K418" s="47">
        <f t="shared" si="177"/>
        <v>0</v>
      </c>
      <c r="L418" s="47">
        <f t="shared" si="177"/>
        <v>0</v>
      </c>
      <c r="M418" s="47">
        <f t="shared" si="177"/>
        <v>0</v>
      </c>
      <c r="N418" s="47">
        <f t="shared" si="177"/>
        <v>0</v>
      </c>
    </row>
    <row r="419" spans="1:14" ht="110.25">
      <c r="A419" s="165" t="s">
        <v>416</v>
      </c>
      <c r="B419" s="51">
        <v>10</v>
      </c>
      <c r="C419" s="57" t="s">
        <v>1008</v>
      </c>
      <c r="D419" s="58" t="s">
        <v>663</v>
      </c>
      <c r="E419" s="51"/>
      <c r="F419" s="47">
        <f>F420</f>
        <v>350</v>
      </c>
      <c r="G419" s="47">
        <f t="shared" si="177"/>
        <v>0</v>
      </c>
      <c r="H419" s="47">
        <f t="shared" si="177"/>
        <v>350</v>
      </c>
      <c r="I419" s="47">
        <f t="shared" si="177"/>
        <v>0</v>
      </c>
      <c r="J419" s="47">
        <f t="shared" si="177"/>
        <v>0</v>
      </c>
      <c r="K419" s="47">
        <f t="shared" si="177"/>
        <v>0</v>
      </c>
      <c r="L419" s="47">
        <f t="shared" si="177"/>
        <v>0</v>
      </c>
      <c r="M419" s="47">
        <f t="shared" si="177"/>
        <v>0</v>
      </c>
      <c r="N419" s="47">
        <f t="shared" si="177"/>
        <v>0</v>
      </c>
    </row>
    <row r="420" spans="1:14" ht="94.5">
      <c r="A420" s="165" t="s">
        <v>503</v>
      </c>
      <c r="B420" s="51">
        <v>10</v>
      </c>
      <c r="C420" s="57" t="s">
        <v>1008</v>
      </c>
      <c r="D420" s="58" t="s">
        <v>664</v>
      </c>
      <c r="E420" s="51"/>
      <c r="F420" s="47">
        <f>SUM(F421:F422)</f>
        <v>350</v>
      </c>
      <c r="G420" s="47">
        <f aca="true" t="shared" si="178" ref="G420:N420">SUM(G421:G422)</f>
        <v>0</v>
      </c>
      <c r="H420" s="47">
        <f t="shared" si="178"/>
        <v>350</v>
      </c>
      <c r="I420" s="47">
        <f t="shared" si="178"/>
        <v>0</v>
      </c>
      <c r="J420" s="47">
        <f t="shared" si="178"/>
        <v>0</v>
      </c>
      <c r="K420" s="47">
        <f t="shared" si="178"/>
        <v>0</v>
      </c>
      <c r="L420" s="47">
        <f t="shared" si="178"/>
        <v>0</v>
      </c>
      <c r="M420" s="47">
        <f t="shared" si="178"/>
        <v>0</v>
      </c>
      <c r="N420" s="47">
        <f t="shared" si="178"/>
        <v>0</v>
      </c>
    </row>
    <row r="421" spans="1:14" ht="267.75">
      <c r="A421" s="165" t="s">
        <v>540</v>
      </c>
      <c r="B421" s="51">
        <v>10</v>
      </c>
      <c r="C421" s="57" t="s">
        <v>1008</v>
      </c>
      <c r="D421" s="51" t="s">
        <v>665</v>
      </c>
      <c r="E421" s="51" t="s">
        <v>493</v>
      </c>
      <c r="F421" s="47">
        <f>SUM(G421:H421)</f>
        <v>110</v>
      </c>
      <c r="G421" s="47"/>
      <c r="H421" s="97">
        <v>110</v>
      </c>
      <c r="I421" s="47">
        <f>SUM(J421:K421)</f>
        <v>0</v>
      </c>
      <c r="J421" s="47"/>
      <c r="K421" s="97"/>
      <c r="L421" s="47">
        <f>SUM(M421:N421)</f>
        <v>0</v>
      </c>
      <c r="M421" s="47"/>
      <c r="N421" s="97"/>
    </row>
    <row r="422" spans="1:14" ht="220.5">
      <c r="A422" s="165" t="s">
        <v>639</v>
      </c>
      <c r="B422" s="51">
        <v>10</v>
      </c>
      <c r="C422" s="57" t="s">
        <v>1008</v>
      </c>
      <c r="D422" s="51" t="s">
        <v>665</v>
      </c>
      <c r="E422" s="51" t="s">
        <v>784</v>
      </c>
      <c r="F422" s="47">
        <f>SUM(G422:H422)</f>
        <v>240</v>
      </c>
      <c r="G422" s="47"/>
      <c r="H422" s="97">
        <v>240</v>
      </c>
      <c r="I422" s="47">
        <f>SUM(J422:K422)</f>
        <v>0</v>
      </c>
      <c r="J422" s="47"/>
      <c r="K422" s="97"/>
      <c r="L422" s="47">
        <f>SUM(M422:N422)</f>
        <v>0</v>
      </c>
      <c r="M422" s="47"/>
      <c r="N422" s="97"/>
    </row>
    <row r="423" spans="1:14" ht="110.25">
      <c r="A423" s="161" t="s">
        <v>203</v>
      </c>
      <c r="B423" s="51">
        <v>10</v>
      </c>
      <c r="C423" s="57" t="s">
        <v>1008</v>
      </c>
      <c r="D423" s="124" t="s">
        <v>648</v>
      </c>
      <c r="E423" s="51"/>
      <c r="F423" s="47">
        <f aca="true" t="shared" si="179" ref="F423:N423">F424</f>
        <v>1625.8</v>
      </c>
      <c r="G423" s="47">
        <f t="shared" si="179"/>
        <v>1625.8</v>
      </c>
      <c r="H423" s="47">
        <f t="shared" si="179"/>
        <v>0</v>
      </c>
      <c r="I423" s="47">
        <f t="shared" si="179"/>
        <v>0</v>
      </c>
      <c r="J423" s="47">
        <f t="shared" si="179"/>
        <v>0</v>
      </c>
      <c r="K423" s="47">
        <f t="shared" si="179"/>
        <v>0</v>
      </c>
      <c r="L423" s="47">
        <f t="shared" si="179"/>
        <v>0</v>
      </c>
      <c r="M423" s="47">
        <f t="shared" si="179"/>
        <v>0</v>
      </c>
      <c r="N423" s="47">
        <f t="shared" si="179"/>
        <v>0</v>
      </c>
    </row>
    <row r="424" spans="1:14" ht="168.75" customHeight="1">
      <c r="A424" s="161" t="s">
        <v>370</v>
      </c>
      <c r="B424" s="51">
        <v>10</v>
      </c>
      <c r="C424" s="57" t="s">
        <v>1008</v>
      </c>
      <c r="D424" s="117" t="s">
        <v>649</v>
      </c>
      <c r="E424" s="51"/>
      <c r="F424" s="47">
        <f>SUM(F425,F427)</f>
        <v>1625.8</v>
      </c>
      <c r="G424" s="47">
        <f aca="true" t="shared" si="180" ref="G424:N424">SUM(G425,G427)</f>
        <v>1625.8</v>
      </c>
      <c r="H424" s="47">
        <f t="shared" si="180"/>
        <v>0</v>
      </c>
      <c r="I424" s="47">
        <f t="shared" si="180"/>
        <v>0</v>
      </c>
      <c r="J424" s="47">
        <f t="shared" si="180"/>
        <v>0</v>
      </c>
      <c r="K424" s="47">
        <f t="shared" si="180"/>
        <v>0</v>
      </c>
      <c r="L424" s="47">
        <f t="shared" si="180"/>
        <v>0</v>
      </c>
      <c r="M424" s="47">
        <f t="shared" si="180"/>
        <v>0</v>
      </c>
      <c r="N424" s="47">
        <f t="shared" si="180"/>
        <v>0</v>
      </c>
    </row>
    <row r="425" spans="1:14" ht="63">
      <c r="A425" s="160" t="s">
        <v>658</v>
      </c>
      <c r="B425" s="51">
        <v>10</v>
      </c>
      <c r="C425" s="57" t="s">
        <v>1008</v>
      </c>
      <c r="D425" s="117" t="s">
        <v>659</v>
      </c>
      <c r="E425" s="51"/>
      <c r="F425" s="47">
        <f aca="true" t="shared" si="181" ref="F425:N427">F426</f>
        <v>1213.5</v>
      </c>
      <c r="G425" s="47">
        <f t="shared" si="181"/>
        <v>1213.5</v>
      </c>
      <c r="H425" s="47">
        <f t="shared" si="181"/>
        <v>0</v>
      </c>
      <c r="I425" s="47">
        <f t="shared" si="181"/>
        <v>0</v>
      </c>
      <c r="J425" s="47">
        <f t="shared" si="181"/>
        <v>0</v>
      </c>
      <c r="K425" s="47">
        <f t="shared" si="181"/>
        <v>0</v>
      </c>
      <c r="L425" s="47">
        <f t="shared" si="181"/>
        <v>0</v>
      </c>
      <c r="M425" s="47">
        <f t="shared" si="181"/>
        <v>0</v>
      </c>
      <c r="N425" s="47">
        <f t="shared" si="181"/>
        <v>0</v>
      </c>
    </row>
    <row r="426" spans="1:14" ht="189">
      <c r="A426" s="160" t="s">
        <v>333</v>
      </c>
      <c r="B426" s="51">
        <v>10</v>
      </c>
      <c r="C426" s="57" t="s">
        <v>1008</v>
      </c>
      <c r="D426" s="118" t="s">
        <v>334</v>
      </c>
      <c r="E426" s="51" t="s">
        <v>787</v>
      </c>
      <c r="F426" s="47">
        <f>SUM(G426:H426)</f>
        <v>1213.5</v>
      </c>
      <c r="G426" s="47">
        <v>1213.5</v>
      </c>
      <c r="H426" s="47">
        <v>0</v>
      </c>
      <c r="I426" s="47">
        <f>SUM(J426:K426)</f>
        <v>0</v>
      </c>
      <c r="J426" s="47"/>
      <c r="K426" s="47"/>
      <c r="L426" s="47">
        <f>SUM(M426:N426)</f>
        <v>0</v>
      </c>
      <c r="M426" s="47"/>
      <c r="N426" s="47"/>
    </row>
    <row r="427" spans="1:14" ht="126">
      <c r="A427" s="160" t="s">
        <v>382</v>
      </c>
      <c r="B427" s="51">
        <v>10</v>
      </c>
      <c r="C427" s="57" t="s">
        <v>1008</v>
      </c>
      <c r="D427" s="117" t="s">
        <v>380</v>
      </c>
      <c r="E427" s="51"/>
      <c r="F427" s="47">
        <f t="shared" si="181"/>
        <v>412.3</v>
      </c>
      <c r="G427" s="47">
        <f t="shared" si="181"/>
        <v>412.3</v>
      </c>
      <c r="H427" s="47">
        <f t="shared" si="181"/>
        <v>0</v>
      </c>
      <c r="I427" s="47">
        <f t="shared" si="181"/>
        <v>0</v>
      </c>
      <c r="J427" s="47">
        <f t="shared" si="181"/>
        <v>0</v>
      </c>
      <c r="K427" s="47">
        <f t="shared" si="181"/>
        <v>0</v>
      </c>
      <c r="L427" s="47">
        <f t="shared" si="181"/>
        <v>0</v>
      </c>
      <c r="M427" s="47">
        <f t="shared" si="181"/>
        <v>0</v>
      </c>
      <c r="N427" s="47">
        <f t="shared" si="181"/>
        <v>0</v>
      </c>
    </row>
    <row r="428" spans="1:14" ht="204.75">
      <c r="A428" s="160" t="s">
        <v>383</v>
      </c>
      <c r="B428" s="51">
        <v>10</v>
      </c>
      <c r="C428" s="57" t="s">
        <v>1008</v>
      </c>
      <c r="D428" s="118" t="s">
        <v>381</v>
      </c>
      <c r="E428" s="51" t="s">
        <v>787</v>
      </c>
      <c r="F428" s="47">
        <f>SUM(G428:H428)</f>
        <v>412.3</v>
      </c>
      <c r="G428" s="47">
        <v>412.3</v>
      </c>
      <c r="H428" s="47">
        <v>0</v>
      </c>
      <c r="I428" s="47">
        <f>SUM(J428:K428)</f>
        <v>0</v>
      </c>
      <c r="J428" s="47"/>
      <c r="K428" s="47"/>
      <c r="L428" s="47">
        <f>SUM(M428:N428)</f>
        <v>0</v>
      </c>
      <c r="M428" s="47"/>
      <c r="N428" s="47"/>
    </row>
    <row r="429" spans="1:14" ht="15.75">
      <c r="A429" s="164" t="s">
        <v>788</v>
      </c>
      <c r="B429" s="89">
        <v>10</v>
      </c>
      <c r="C429" s="50" t="s">
        <v>528</v>
      </c>
      <c r="D429" s="51"/>
      <c r="E429" s="51"/>
      <c r="F429" s="88">
        <f>SUM(F430,F434,F446)</f>
        <v>44482.1</v>
      </c>
      <c r="G429" s="88">
        <f>SUM(G430,G434,G446)</f>
        <v>43106.4</v>
      </c>
      <c r="H429" s="88">
        <f>SUM(H430,H434,H446)</f>
        <v>1375.6999999999998</v>
      </c>
      <c r="I429" s="88">
        <f aca="true" t="shared" si="182" ref="I429:N429">SUM(I430,I434,I446)</f>
        <v>34984.3</v>
      </c>
      <c r="J429" s="88">
        <f t="shared" si="182"/>
        <v>34136.7</v>
      </c>
      <c r="K429" s="88">
        <f t="shared" si="182"/>
        <v>847.6</v>
      </c>
      <c r="L429" s="88">
        <f t="shared" si="182"/>
        <v>26445</v>
      </c>
      <c r="M429" s="88">
        <f t="shared" si="182"/>
        <v>25597.4</v>
      </c>
      <c r="N429" s="88">
        <f t="shared" si="182"/>
        <v>847.6</v>
      </c>
    </row>
    <row r="430" spans="1:14" ht="63">
      <c r="A430" s="161" t="s">
        <v>207</v>
      </c>
      <c r="B430" s="51">
        <v>10</v>
      </c>
      <c r="C430" s="57" t="s">
        <v>528</v>
      </c>
      <c r="D430" s="93" t="s">
        <v>897</v>
      </c>
      <c r="E430" s="51"/>
      <c r="F430" s="47">
        <f>F431</f>
        <v>1693</v>
      </c>
      <c r="G430" s="47">
        <f aca="true" t="shared" si="183" ref="G430:N432">G431</f>
        <v>1693</v>
      </c>
      <c r="H430" s="47">
        <f t="shared" si="183"/>
        <v>0</v>
      </c>
      <c r="I430" s="47">
        <f>I431</f>
        <v>3493</v>
      </c>
      <c r="J430" s="47">
        <f t="shared" si="183"/>
        <v>3493</v>
      </c>
      <c r="K430" s="47">
        <f t="shared" si="183"/>
        <v>0</v>
      </c>
      <c r="L430" s="47">
        <f>L431</f>
        <v>3493</v>
      </c>
      <c r="M430" s="47">
        <f t="shared" si="183"/>
        <v>3493</v>
      </c>
      <c r="N430" s="47">
        <f t="shared" si="183"/>
        <v>0</v>
      </c>
    </row>
    <row r="431" spans="1:14" ht="94.5">
      <c r="A431" s="161" t="s">
        <v>371</v>
      </c>
      <c r="B431" s="51">
        <v>10</v>
      </c>
      <c r="C431" s="57" t="s">
        <v>528</v>
      </c>
      <c r="D431" s="93" t="s">
        <v>898</v>
      </c>
      <c r="E431" s="51"/>
      <c r="F431" s="47">
        <f>F432</f>
        <v>1693</v>
      </c>
      <c r="G431" s="47">
        <f t="shared" si="183"/>
        <v>1693</v>
      </c>
      <c r="H431" s="47">
        <f t="shared" si="183"/>
        <v>0</v>
      </c>
      <c r="I431" s="47">
        <f>I432</f>
        <v>3493</v>
      </c>
      <c r="J431" s="47">
        <f t="shared" si="183"/>
        <v>3493</v>
      </c>
      <c r="K431" s="47">
        <f t="shared" si="183"/>
        <v>0</v>
      </c>
      <c r="L431" s="47">
        <f>L432</f>
        <v>3493</v>
      </c>
      <c r="M431" s="47">
        <f t="shared" si="183"/>
        <v>3493</v>
      </c>
      <c r="N431" s="47">
        <f t="shared" si="183"/>
        <v>0</v>
      </c>
    </row>
    <row r="432" spans="1:14" ht="63">
      <c r="A432" s="160" t="s">
        <v>631</v>
      </c>
      <c r="B432" s="51">
        <v>10</v>
      </c>
      <c r="C432" s="57" t="s">
        <v>528</v>
      </c>
      <c r="D432" s="93" t="s">
        <v>488</v>
      </c>
      <c r="E432" s="51"/>
      <c r="F432" s="47">
        <f>F433</f>
        <v>1693</v>
      </c>
      <c r="G432" s="47">
        <f t="shared" si="183"/>
        <v>1693</v>
      </c>
      <c r="H432" s="47">
        <f t="shared" si="183"/>
        <v>0</v>
      </c>
      <c r="I432" s="47">
        <f>I433</f>
        <v>3493</v>
      </c>
      <c r="J432" s="47">
        <f t="shared" si="183"/>
        <v>3493</v>
      </c>
      <c r="K432" s="47">
        <f t="shared" si="183"/>
        <v>0</v>
      </c>
      <c r="L432" s="47">
        <f>L433</f>
        <v>3493</v>
      </c>
      <c r="M432" s="47">
        <f t="shared" si="183"/>
        <v>3493</v>
      </c>
      <c r="N432" s="47">
        <f t="shared" si="183"/>
        <v>0</v>
      </c>
    </row>
    <row r="433" spans="1:14" ht="204.75">
      <c r="A433" s="160" t="s">
        <v>702</v>
      </c>
      <c r="B433" s="51">
        <v>10</v>
      </c>
      <c r="C433" s="57" t="s">
        <v>528</v>
      </c>
      <c r="D433" s="95" t="s">
        <v>913</v>
      </c>
      <c r="E433" s="51" t="s">
        <v>784</v>
      </c>
      <c r="F433" s="47">
        <f>SUM(G433:H433)</f>
        <v>1693</v>
      </c>
      <c r="G433" s="47">
        <v>1693</v>
      </c>
      <c r="H433" s="47"/>
      <c r="I433" s="47">
        <f>SUM(J433:K433)</f>
        <v>3493</v>
      </c>
      <c r="J433" s="47">
        <v>3493</v>
      </c>
      <c r="K433" s="47">
        <v>0</v>
      </c>
      <c r="L433" s="47">
        <f>SUM(M433:N433)</f>
        <v>3493</v>
      </c>
      <c r="M433" s="47">
        <v>3493</v>
      </c>
      <c r="N433" s="47">
        <v>0</v>
      </c>
    </row>
    <row r="434" spans="1:14" ht="78.75">
      <c r="A434" s="161" t="s">
        <v>607</v>
      </c>
      <c r="B434" s="51" t="s">
        <v>789</v>
      </c>
      <c r="C434" s="57" t="s">
        <v>528</v>
      </c>
      <c r="D434" s="93" t="s">
        <v>619</v>
      </c>
      <c r="E434" s="51"/>
      <c r="F434" s="47">
        <f aca="true" t="shared" si="184" ref="F434:N434">F435</f>
        <v>6198</v>
      </c>
      <c r="G434" s="47">
        <f t="shared" si="184"/>
        <v>6174</v>
      </c>
      <c r="H434" s="47">
        <f t="shared" si="184"/>
        <v>24</v>
      </c>
      <c r="I434" s="47">
        <f t="shared" si="184"/>
        <v>6780</v>
      </c>
      <c r="J434" s="47">
        <f t="shared" si="184"/>
        <v>6780</v>
      </c>
      <c r="K434" s="47">
        <f t="shared" si="184"/>
        <v>0</v>
      </c>
      <c r="L434" s="47">
        <f t="shared" si="184"/>
        <v>7250</v>
      </c>
      <c r="M434" s="47">
        <f t="shared" si="184"/>
        <v>7250</v>
      </c>
      <c r="N434" s="47">
        <f t="shared" si="184"/>
        <v>0</v>
      </c>
    </row>
    <row r="435" spans="1:14" ht="110.25">
      <c r="A435" s="161" t="s">
        <v>226</v>
      </c>
      <c r="B435" s="51" t="s">
        <v>789</v>
      </c>
      <c r="C435" s="57" t="s">
        <v>528</v>
      </c>
      <c r="D435" s="93" t="s">
        <v>769</v>
      </c>
      <c r="E435" s="51"/>
      <c r="F435" s="47">
        <f>SUM(F436)</f>
        <v>6198</v>
      </c>
      <c r="G435" s="47">
        <f aca="true" t="shared" si="185" ref="G435:N435">SUM(G436)</f>
        <v>6174</v>
      </c>
      <c r="H435" s="47">
        <f t="shared" si="185"/>
        <v>24</v>
      </c>
      <c r="I435" s="47">
        <f t="shared" si="185"/>
        <v>6780</v>
      </c>
      <c r="J435" s="47">
        <f t="shared" si="185"/>
        <v>6780</v>
      </c>
      <c r="K435" s="47">
        <f t="shared" si="185"/>
        <v>0</v>
      </c>
      <c r="L435" s="47">
        <f t="shared" si="185"/>
        <v>7250</v>
      </c>
      <c r="M435" s="47">
        <f t="shared" si="185"/>
        <v>7250</v>
      </c>
      <c r="N435" s="47">
        <f t="shared" si="185"/>
        <v>0</v>
      </c>
    </row>
    <row r="436" spans="1:14" ht="78.75">
      <c r="A436" s="161" t="s">
        <v>794</v>
      </c>
      <c r="B436" s="51" t="s">
        <v>789</v>
      </c>
      <c r="C436" s="57" t="s">
        <v>528</v>
      </c>
      <c r="D436" s="93" t="s">
        <v>793</v>
      </c>
      <c r="E436" s="51"/>
      <c r="F436" s="47">
        <f>SUM(F437:F445)</f>
        <v>6198</v>
      </c>
      <c r="G436" s="47">
        <f aca="true" t="shared" si="186" ref="G436:N436">SUM(G437:G445)</f>
        <v>6174</v>
      </c>
      <c r="H436" s="47">
        <f t="shared" si="186"/>
        <v>24</v>
      </c>
      <c r="I436" s="47">
        <f t="shared" si="186"/>
        <v>6780</v>
      </c>
      <c r="J436" s="47">
        <f t="shared" si="186"/>
        <v>6780</v>
      </c>
      <c r="K436" s="47">
        <f t="shared" si="186"/>
        <v>0</v>
      </c>
      <c r="L436" s="47">
        <f t="shared" si="186"/>
        <v>7250</v>
      </c>
      <c r="M436" s="47">
        <f t="shared" si="186"/>
        <v>7250</v>
      </c>
      <c r="N436" s="47">
        <f t="shared" si="186"/>
        <v>0</v>
      </c>
    </row>
    <row r="437" spans="1:14" ht="267.75">
      <c r="A437" s="165" t="s">
        <v>976</v>
      </c>
      <c r="B437" s="51" t="s">
        <v>789</v>
      </c>
      <c r="C437" s="51" t="s">
        <v>528</v>
      </c>
      <c r="D437" s="95" t="s">
        <v>399</v>
      </c>
      <c r="E437" s="51" t="s">
        <v>495</v>
      </c>
      <c r="F437" s="47">
        <f>G437+H437</f>
        <v>277</v>
      </c>
      <c r="G437" s="97">
        <v>277</v>
      </c>
      <c r="H437" s="97"/>
      <c r="I437" s="47">
        <f>J437+K437</f>
        <v>0</v>
      </c>
      <c r="J437" s="97"/>
      <c r="K437" s="97"/>
      <c r="L437" s="47">
        <f>M437+N437</f>
        <v>0</v>
      </c>
      <c r="M437" s="97"/>
      <c r="N437" s="97"/>
    </row>
    <row r="438" spans="1:14" ht="110.25">
      <c r="A438" s="165" t="s">
        <v>988</v>
      </c>
      <c r="B438" s="51" t="s">
        <v>789</v>
      </c>
      <c r="C438" s="51" t="s">
        <v>528</v>
      </c>
      <c r="D438" s="95" t="s">
        <v>884</v>
      </c>
      <c r="E438" s="51" t="s">
        <v>495</v>
      </c>
      <c r="F438" s="47">
        <f>G438+H438</f>
        <v>24</v>
      </c>
      <c r="G438" s="97"/>
      <c r="H438" s="97">
        <v>24</v>
      </c>
      <c r="I438" s="47">
        <f>J438+K438</f>
        <v>0</v>
      </c>
      <c r="J438" s="97"/>
      <c r="K438" s="97"/>
      <c r="L438" s="47">
        <f>M438+N438</f>
        <v>0</v>
      </c>
      <c r="M438" s="97"/>
      <c r="N438" s="97"/>
    </row>
    <row r="439" spans="1:14" ht="267.75">
      <c r="A439" s="165" t="s">
        <v>510</v>
      </c>
      <c r="B439" s="51" t="s">
        <v>789</v>
      </c>
      <c r="C439" s="57" t="s">
        <v>528</v>
      </c>
      <c r="D439" s="95" t="s">
        <v>108</v>
      </c>
      <c r="E439" s="51" t="s">
        <v>787</v>
      </c>
      <c r="F439" s="47">
        <f aca="true" t="shared" si="187" ref="F439:F445">SUM(G439:H439)</f>
        <v>6</v>
      </c>
      <c r="G439" s="97">
        <v>6</v>
      </c>
      <c r="H439" s="97"/>
      <c r="I439" s="47">
        <f aca="true" t="shared" si="188" ref="I439:I445">SUM(J439:K439)</f>
        <v>6</v>
      </c>
      <c r="J439" s="97">
        <v>6</v>
      </c>
      <c r="K439" s="97"/>
      <c r="L439" s="47">
        <f aca="true" t="shared" si="189" ref="L439:L445">SUM(M439:N439)</f>
        <v>6</v>
      </c>
      <c r="M439" s="97">
        <v>6</v>
      </c>
      <c r="N439" s="97"/>
    </row>
    <row r="440" spans="1:14" ht="94.5">
      <c r="A440" s="166" t="s">
        <v>519</v>
      </c>
      <c r="B440" s="51" t="s">
        <v>789</v>
      </c>
      <c r="C440" s="57" t="s">
        <v>528</v>
      </c>
      <c r="D440" s="95" t="s">
        <v>925</v>
      </c>
      <c r="E440" s="51" t="s">
        <v>495</v>
      </c>
      <c r="F440" s="47">
        <f t="shared" si="187"/>
        <v>8</v>
      </c>
      <c r="G440" s="97">
        <v>8</v>
      </c>
      <c r="H440" s="97"/>
      <c r="I440" s="47">
        <f t="shared" si="188"/>
        <v>9</v>
      </c>
      <c r="J440" s="97">
        <v>9</v>
      </c>
      <c r="K440" s="97"/>
      <c r="L440" s="47">
        <f t="shared" si="189"/>
        <v>10</v>
      </c>
      <c r="M440" s="97">
        <v>10</v>
      </c>
      <c r="N440" s="97"/>
    </row>
    <row r="441" spans="1:14" ht="78.75">
      <c r="A441" s="166" t="s">
        <v>613</v>
      </c>
      <c r="B441" s="51" t="s">
        <v>298</v>
      </c>
      <c r="C441" s="57" t="s">
        <v>528</v>
      </c>
      <c r="D441" s="95" t="s">
        <v>925</v>
      </c>
      <c r="E441" s="51" t="s">
        <v>787</v>
      </c>
      <c r="F441" s="47">
        <f t="shared" si="187"/>
        <v>1019</v>
      </c>
      <c r="G441" s="97">
        <v>1019</v>
      </c>
      <c r="H441" s="97"/>
      <c r="I441" s="47">
        <f t="shared" si="188"/>
        <v>1059</v>
      </c>
      <c r="J441" s="97">
        <v>1059</v>
      </c>
      <c r="K441" s="97"/>
      <c r="L441" s="47">
        <f t="shared" si="189"/>
        <v>1100</v>
      </c>
      <c r="M441" s="97">
        <v>1100</v>
      </c>
      <c r="N441" s="97"/>
    </row>
    <row r="442" spans="1:14" ht="126">
      <c r="A442" s="166" t="s">
        <v>146</v>
      </c>
      <c r="B442" s="51" t="s">
        <v>298</v>
      </c>
      <c r="C442" s="57" t="s">
        <v>528</v>
      </c>
      <c r="D442" s="51" t="s">
        <v>926</v>
      </c>
      <c r="E442" s="51" t="s">
        <v>495</v>
      </c>
      <c r="F442" s="47">
        <f t="shared" si="187"/>
        <v>20</v>
      </c>
      <c r="G442" s="97">
        <v>20</v>
      </c>
      <c r="H442" s="97"/>
      <c r="I442" s="47">
        <f t="shared" si="188"/>
        <v>20</v>
      </c>
      <c r="J442" s="97">
        <v>20</v>
      </c>
      <c r="K442" s="97"/>
      <c r="L442" s="47">
        <f t="shared" si="189"/>
        <v>20</v>
      </c>
      <c r="M442" s="97">
        <v>20</v>
      </c>
      <c r="N442" s="97"/>
    </row>
    <row r="443" spans="1:14" ht="110.25">
      <c r="A443" s="166" t="s">
        <v>792</v>
      </c>
      <c r="B443" s="51" t="s">
        <v>789</v>
      </c>
      <c r="C443" s="57" t="s">
        <v>528</v>
      </c>
      <c r="D443" s="51" t="s">
        <v>926</v>
      </c>
      <c r="E443" s="51" t="s">
        <v>787</v>
      </c>
      <c r="F443" s="47">
        <f t="shared" si="187"/>
        <v>1760</v>
      </c>
      <c r="G443" s="97">
        <v>1760</v>
      </c>
      <c r="H443" s="97"/>
      <c r="I443" s="47">
        <f t="shared" si="188"/>
        <v>1924</v>
      </c>
      <c r="J443" s="97">
        <v>1924</v>
      </c>
      <c r="K443" s="97"/>
      <c r="L443" s="47">
        <f t="shared" si="189"/>
        <v>2208</v>
      </c>
      <c r="M443" s="97">
        <v>2208</v>
      </c>
      <c r="N443" s="97"/>
    </row>
    <row r="444" spans="1:14" ht="78.75">
      <c r="A444" s="166" t="s">
        <v>755</v>
      </c>
      <c r="B444" s="51" t="s">
        <v>789</v>
      </c>
      <c r="C444" s="57" t="s">
        <v>528</v>
      </c>
      <c r="D444" s="51" t="s">
        <v>754</v>
      </c>
      <c r="E444" s="51" t="s">
        <v>787</v>
      </c>
      <c r="F444" s="47">
        <f>SUM(G444:H444)</f>
        <v>999</v>
      </c>
      <c r="G444" s="97">
        <v>999</v>
      </c>
      <c r="H444" s="97"/>
      <c r="I444" s="47">
        <f>SUM(J444:K444)</f>
        <v>1074</v>
      </c>
      <c r="J444" s="97">
        <v>1074</v>
      </c>
      <c r="K444" s="97"/>
      <c r="L444" s="47">
        <f>SUM(M444:N444)</f>
        <v>1110</v>
      </c>
      <c r="M444" s="97">
        <v>1110</v>
      </c>
      <c r="N444" s="97"/>
    </row>
    <row r="445" spans="1:14" ht="157.5">
      <c r="A445" s="166" t="s">
        <v>465</v>
      </c>
      <c r="B445" s="51" t="s">
        <v>789</v>
      </c>
      <c r="C445" s="57" t="s">
        <v>528</v>
      </c>
      <c r="D445" s="51" t="s">
        <v>927</v>
      </c>
      <c r="E445" s="51" t="s">
        <v>787</v>
      </c>
      <c r="F445" s="47">
        <f t="shared" si="187"/>
        <v>2085</v>
      </c>
      <c r="G445" s="97">
        <v>2085</v>
      </c>
      <c r="H445" s="97"/>
      <c r="I445" s="47">
        <f t="shared" si="188"/>
        <v>2688</v>
      </c>
      <c r="J445" s="97">
        <v>2688</v>
      </c>
      <c r="K445" s="97"/>
      <c r="L445" s="47">
        <f t="shared" si="189"/>
        <v>2796</v>
      </c>
      <c r="M445" s="97">
        <v>2796</v>
      </c>
      <c r="N445" s="97"/>
    </row>
    <row r="446" spans="1:14" ht="110.25">
      <c r="A446" s="161" t="s">
        <v>203</v>
      </c>
      <c r="B446" s="51">
        <v>10</v>
      </c>
      <c r="C446" s="57" t="s">
        <v>528</v>
      </c>
      <c r="D446" s="93" t="s">
        <v>653</v>
      </c>
      <c r="E446" s="52"/>
      <c r="F446" s="59">
        <f>F447</f>
        <v>36591.1</v>
      </c>
      <c r="G446" s="59">
        <f aca="true" t="shared" si="190" ref="G446:N446">G447</f>
        <v>35239.4</v>
      </c>
      <c r="H446" s="59">
        <f t="shared" si="190"/>
        <v>1351.6999999999998</v>
      </c>
      <c r="I446" s="59">
        <f t="shared" si="190"/>
        <v>24711.3</v>
      </c>
      <c r="J446" s="59">
        <f t="shared" si="190"/>
        <v>23863.699999999997</v>
      </c>
      <c r="K446" s="59">
        <f t="shared" si="190"/>
        <v>847.6</v>
      </c>
      <c r="L446" s="59">
        <f t="shared" si="190"/>
        <v>15702</v>
      </c>
      <c r="M446" s="59">
        <f t="shared" si="190"/>
        <v>14854.4</v>
      </c>
      <c r="N446" s="59">
        <f t="shared" si="190"/>
        <v>847.6</v>
      </c>
    </row>
    <row r="447" spans="1:14" ht="157.5">
      <c r="A447" s="161" t="s">
        <v>846</v>
      </c>
      <c r="B447" s="51">
        <v>10</v>
      </c>
      <c r="C447" s="57" t="s">
        <v>528</v>
      </c>
      <c r="D447" s="93" t="s">
        <v>649</v>
      </c>
      <c r="E447" s="52"/>
      <c r="F447" s="59">
        <f>SUM(F448,F451,F453)</f>
        <v>36591.1</v>
      </c>
      <c r="G447" s="59">
        <f aca="true" t="shared" si="191" ref="G447:N447">SUM(G448,G451,G453)</f>
        <v>35239.4</v>
      </c>
      <c r="H447" s="59">
        <f t="shared" si="191"/>
        <v>1351.6999999999998</v>
      </c>
      <c r="I447" s="59">
        <f t="shared" si="191"/>
        <v>24711.3</v>
      </c>
      <c r="J447" s="59">
        <f t="shared" si="191"/>
        <v>23863.699999999997</v>
      </c>
      <c r="K447" s="59">
        <f t="shared" si="191"/>
        <v>847.6</v>
      </c>
      <c r="L447" s="59">
        <f t="shared" si="191"/>
        <v>15702</v>
      </c>
      <c r="M447" s="59">
        <f t="shared" si="191"/>
        <v>14854.4</v>
      </c>
      <c r="N447" s="59">
        <f t="shared" si="191"/>
        <v>847.6</v>
      </c>
    </row>
    <row r="448" spans="1:14" ht="47.25">
      <c r="A448" s="161" t="s">
        <v>900</v>
      </c>
      <c r="B448" s="51">
        <v>10</v>
      </c>
      <c r="C448" s="57" t="s">
        <v>528</v>
      </c>
      <c r="D448" s="117" t="s">
        <v>27</v>
      </c>
      <c r="E448" s="51"/>
      <c r="F448" s="47">
        <f>SUM(F449:F450)</f>
        <v>10273.9</v>
      </c>
      <c r="G448" s="47">
        <f aca="true" t="shared" si="192" ref="G448:N448">SUM(G449:G450)</f>
        <v>9798.9</v>
      </c>
      <c r="H448" s="47">
        <f t="shared" si="192"/>
        <v>475</v>
      </c>
      <c r="I448" s="47">
        <f t="shared" si="192"/>
        <v>5639.5</v>
      </c>
      <c r="J448" s="47">
        <f t="shared" si="192"/>
        <v>5164.5</v>
      </c>
      <c r="K448" s="47">
        <f t="shared" si="192"/>
        <v>475</v>
      </c>
      <c r="L448" s="47">
        <f t="shared" si="192"/>
        <v>4183</v>
      </c>
      <c r="M448" s="47">
        <f t="shared" si="192"/>
        <v>3708</v>
      </c>
      <c r="N448" s="47">
        <f t="shared" si="192"/>
        <v>475</v>
      </c>
    </row>
    <row r="449" spans="1:14" ht="94.5">
      <c r="A449" s="161" t="s">
        <v>955</v>
      </c>
      <c r="B449" s="51">
        <v>10</v>
      </c>
      <c r="C449" s="57" t="s">
        <v>528</v>
      </c>
      <c r="D449" s="118" t="s">
        <v>954</v>
      </c>
      <c r="E449" s="51" t="s">
        <v>787</v>
      </c>
      <c r="F449" s="47">
        <f>SUM(G449:H449)</f>
        <v>131.6</v>
      </c>
      <c r="G449" s="47">
        <v>131.6</v>
      </c>
      <c r="H449" s="47"/>
      <c r="I449" s="47">
        <f>SUM(J449:K449)</f>
        <v>0</v>
      </c>
      <c r="J449" s="47"/>
      <c r="K449" s="47"/>
      <c r="L449" s="47">
        <f>SUM(M449:N449)</f>
        <v>0</v>
      </c>
      <c r="M449" s="47"/>
      <c r="N449" s="47"/>
    </row>
    <row r="450" spans="1:14" ht="63">
      <c r="A450" s="160" t="s">
        <v>600</v>
      </c>
      <c r="B450" s="51">
        <v>10</v>
      </c>
      <c r="C450" s="57" t="s">
        <v>528</v>
      </c>
      <c r="D450" s="118" t="s">
        <v>601</v>
      </c>
      <c r="E450" s="51" t="s">
        <v>787</v>
      </c>
      <c r="F450" s="47">
        <f>SUM(G450:H450)</f>
        <v>10142.3</v>
      </c>
      <c r="G450" s="47">
        <f>9694.9-27.6</f>
        <v>9667.3</v>
      </c>
      <c r="H450" s="47">
        <v>475</v>
      </c>
      <c r="I450" s="47">
        <f>SUM(J450:K450)</f>
        <v>5639.5</v>
      </c>
      <c r="J450" s="47">
        <v>5164.5</v>
      </c>
      <c r="K450" s="47">
        <v>475</v>
      </c>
      <c r="L450" s="47">
        <f>SUM(M450:N450)</f>
        <v>4183</v>
      </c>
      <c r="M450" s="47">
        <v>3708</v>
      </c>
      <c r="N450" s="47">
        <v>475</v>
      </c>
    </row>
    <row r="451" spans="1:14" ht="78.75">
      <c r="A451" s="160" t="s">
        <v>673</v>
      </c>
      <c r="B451" s="51">
        <v>10</v>
      </c>
      <c r="C451" s="57" t="s">
        <v>528</v>
      </c>
      <c r="D451" s="93" t="s">
        <v>901</v>
      </c>
      <c r="E451" s="52"/>
      <c r="F451" s="59">
        <f aca="true" t="shared" si="193" ref="F451:N451">F452</f>
        <v>9222.1</v>
      </c>
      <c r="G451" s="59">
        <f t="shared" si="193"/>
        <v>9222.1</v>
      </c>
      <c r="H451" s="59">
        <f t="shared" si="193"/>
        <v>0</v>
      </c>
      <c r="I451" s="59">
        <f t="shared" si="193"/>
        <v>11619.8</v>
      </c>
      <c r="J451" s="59">
        <f t="shared" si="193"/>
        <v>11619.8</v>
      </c>
      <c r="K451" s="59">
        <f t="shared" si="193"/>
        <v>0</v>
      </c>
      <c r="L451" s="59">
        <f t="shared" si="193"/>
        <v>4067</v>
      </c>
      <c r="M451" s="59">
        <f t="shared" si="193"/>
        <v>4067</v>
      </c>
      <c r="N451" s="59">
        <f t="shared" si="193"/>
        <v>0</v>
      </c>
    </row>
    <row r="452" spans="1:14" ht="157.5">
      <c r="A452" s="160" t="s">
        <v>657</v>
      </c>
      <c r="B452" s="51">
        <v>10</v>
      </c>
      <c r="C452" s="57" t="s">
        <v>528</v>
      </c>
      <c r="D452" s="95" t="s">
        <v>615</v>
      </c>
      <c r="E452" s="51" t="s">
        <v>139</v>
      </c>
      <c r="F452" s="47">
        <f>SUM(G452:H452)</f>
        <v>9222.1</v>
      </c>
      <c r="G452" s="47">
        <v>9222.1</v>
      </c>
      <c r="H452" s="47">
        <v>0</v>
      </c>
      <c r="I452" s="47">
        <f>SUM(J452:K452)</f>
        <v>11619.8</v>
      </c>
      <c r="J452" s="47">
        <v>11619.8</v>
      </c>
      <c r="K452" s="47">
        <v>0</v>
      </c>
      <c r="L452" s="47">
        <f>SUM(M452:N452)</f>
        <v>4067</v>
      </c>
      <c r="M452" s="47">
        <v>4067</v>
      </c>
      <c r="N452" s="47">
        <v>0</v>
      </c>
    </row>
    <row r="453" spans="1:14" ht="78.75">
      <c r="A453" s="160" t="s">
        <v>453</v>
      </c>
      <c r="B453" s="51" t="s">
        <v>789</v>
      </c>
      <c r="C453" s="51" t="s">
        <v>528</v>
      </c>
      <c r="D453" s="93" t="s">
        <v>452</v>
      </c>
      <c r="E453" s="51"/>
      <c r="F453" s="47">
        <f aca="true" t="shared" si="194" ref="F453:N453">F454</f>
        <v>17095.1</v>
      </c>
      <c r="G453" s="47">
        <f t="shared" si="194"/>
        <v>16218.4</v>
      </c>
      <c r="H453" s="47">
        <f t="shared" si="194"/>
        <v>876.6999999999999</v>
      </c>
      <c r="I453" s="47">
        <f t="shared" si="194"/>
        <v>7452</v>
      </c>
      <c r="J453" s="47">
        <f t="shared" si="194"/>
        <v>7079.4</v>
      </c>
      <c r="K453" s="47">
        <f t="shared" si="194"/>
        <v>372.6</v>
      </c>
      <c r="L453" s="47">
        <f t="shared" si="194"/>
        <v>7452</v>
      </c>
      <c r="M453" s="47">
        <f t="shared" si="194"/>
        <v>7079.4</v>
      </c>
      <c r="N453" s="47">
        <f t="shared" si="194"/>
        <v>372.6</v>
      </c>
    </row>
    <row r="454" spans="1:14" ht="157.5">
      <c r="A454" s="160" t="s">
        <v>373</v>
      </c>
      <c r="B454" s="51" t="s">
        <v>789</v>
      </c>
      <c r="C454" s="51" t="s">
        <v>528</v>
      </c>
      <c r="D454" s="95" t="s">
        <v>1021</v>
      </c>
      <c r="E454" s="51" t="s">
        <v>139</v>
      </c>
      <c r="F454" s="47">
        <f>G454+H454</f>
        <v>17095.1</v>
      </c>
      <c r="G454" s="47">
        <v>16218.4</v>
      </c>
      <c r="H454" s="47">
        <f>248.4+628.3</f>
        <v>876.6999999999999</v>
      </c>
      <c r="I454" s="47">
        <f>J454+K454</f>
        <v>7452</v>
      </c>
      <c r="J454" s="47">
        <v>7079.4</v>
      </c>
      <c r="K454" s="47">
        <v>372.6</v>
      </c>
      <c r="L454" s="47">
        <f>M454+N454</f>
        <v>7452</v>
      </c>
      <c r="M454" s="47">
        <v>7079.4</v>
      </c>
      <c r="N454" s="47">
        <v>372.6</v>
      </c>
    </row>
    <row r="455" spans="1:14" ht="31.5">
      <c r="A455" s="164" t="s">
        <v>299</v>
      </c>
      <c r="B455" s="89">
        <v>10</v>
      </c>
      <c r="C455" s="50" t="s">
        <v>1011</v>
      </c>
      <c r="D455" s="51"/>
      <c r="E455" s="51"/>
      <c r="F455" s="88">
        <f>SUM(F456,F475,F479)</f>
        <v>14197.8</v>
      </c>
      <c r="G455" s="88">
        <f aca="true" t="shared" si="195" ref="G455:N455">SUM(G456,G475,G479)</f>
        <v>11887.5</v>
      </c>
      <c r="H455" s="88">
        <f t="shared" si="195"/>
        <v>2310.3</v>
      </c>
      <c r="I455" s="88">
        <f t="shared" si="195"/>
        <v>10566.9</v>
      </c>
      <c r="J455" s="88">
        <f t="shared" si="195"/>
        <v>10566.9</v>
      </c>
      <c r="K455" s="88">
        <f t="shared" si="195"/>
        <v>0</v>
      </c>
      <c r="L455" s="88">
        <f t="shared" si="195"/>
        <v>10981.9</v>
      </c>
      <c r="M455" s="88">
        <f t="shared" si="195"/>
        <v>10981.9</v>
      </c>
      <c r="N455" s="88">
        <f t="shared" si="195"/>
        <v>0</v>
      </c>
    </row>
    <row r="456" spans="1:14" ht="78.75">
      <c r="A456" s="161" t="s">
        <v>607</v>
      </c>
      <c r="B456" s="51">
        <v>10</v>
      </c>
      <c r="C456" s="57" t="s">
        <v>1011</v>
      </c>
      <c r="D456" s="58" t="s">
        <v>619</v>
      </c>
      <c r="E456" s="51"/>
      <c r="F456" s="47">
        <f>SUM(F457,F460)</f>
        <v>10594.9</v>
      </c>
      <c r="G456" s="47">
        <f aca="true" t="shared" si="196" ref="G456:N456">SUM(G457,G460)</f>
        <v>9646.9</v>
      </c>
      <c r="H456" s="47">
        <f t="shared" si="196"/>
        <v>948</v>
      </c>
      <c r="I456" s="47">
        <f t="shared" si="196"/>
        <v>10024.9</v>
      </c>
      <c r="J456" s="47">
        <f t="shared" si="196"/>
        <v>10024.9</v>
      </c>
      <c r="K456" s="47">
        <f t="shared" si="196"/>
        <v>0</v>
      </c>
      <c r="L456" s="47">
        <f t="shared" si="196"/>
        <v>10417.9</v>
      </c>
      <c r="M456" s="47">
        <f t="shared" si="196"/>
        <v>10417.9</v>
      </c>
      <c r="N456" s="47">
        <f t="shared" si="196"/>
        <v>0</v>
      </c>
    </row>
    <row r="457" spans="1:14" ht="173.25">
      <c r="A457" s="161" t="s">
        <v>1017</v>
      </c>
      <c r="B457" s="51">
        <v>10</v>
      </c>
      <c r="C457" s="57" t="s">
        <v>1011</v>
      </c>
      <c r="D457" s="58" t="s">
        <v>729</v>
      </c>
      <c r="E457" s="51"/>
      <c r="F457" s="47">
        <f aca="true" t="shared" si="197" ref="F457:N458">F458</f>
        <v>948</v>
      </c>
      <c r="G457" s="47">
        <f t="shared" si="197"/>
        <v>0</v>
      </c>
      <c r="H457" s="47">
        <f t="shared" si="197"/>
        <v>948</v>
      </c>
      <c r="I457" s="47">
        <f t="shared" si="197"/>
        <v>0</v>
      </c>
      <c r="J457" s="47">
        <f t="shared" si="197"/>
        <v>0</v>
      </c>
      <c r="K457" s="47">
        <f t="shared" si="197"/>
        <v>0</v>
      </c>
      <c r="L457" s="47">
        <f t="shared" si="197"/>
        <v>0</v>
      </c>
      <c r="M457" s="47">
        <f t="shared" si="197"/>
        <v>0</v>
      </c>
      <c r="N457" s="47">
        <f t="shared" si="197"/>
        <v>0</v>
      </c>
    </row>
    <row r="458" spans="1:14" ht="78.75">
      <c r="A458" s="161" t="s">
        <v>731</v>
      </c>
      <c r="B458" s="51">
        <v>10</v>
      </c>
      <c r="C458" s="57" t="s">
        <v>1011</v>
      </c>
      <c r="D458" s="58" t="s">
        <v>730</v>
      </c>
      <c r="E458" s="51"/>
      <c r="F458" s="47">
        <f t="shared" si="197"/>
        <v>948</v>
      </c>
      <c r="G458" s="47">
        <f t="shared" si="197"/>
        <v>0</v>
      </c>
      <c r="H458" s="47">
        <f t="shared" si="197"/>
        <v>948</v>
      </c>
      <c r="I458" s="47">
        <f t="shared" si="197"/>
        <v>0</v>
      </c>
      <c r="J458" s="47">
        <f t="shared" si="197"/>
        <v>0</v>
      </c>
      <c r="K458" s="47">
        <f t="shared" si="197"/>
        <v>0</v>
      </c>
      <c r="L458" s="47">
        <f t="shared" si="197"/>
        <v>0</v>
      </c>
      <c r="M458" s="47">
        <f t="shared" si="197"/>
        <v>0</v>
      </c>
      <c r="N458" s="47">
        <f t="shared" si="197"/>
        <v>0</v>
      </c>
    </row>
    <row r="459" spans="1:14" ht="126">
      <c r="A459" s="166" t="s">
        <v>11</v>
      </c>
      <c r="B459" s="51" t="s">
        <v>789</v>
      </c>
      <c r="C459" s="57" t="s">
        <v>1011</v>
      </c>
      <c r="D459" s="51" t="s">
        <v>928</v>
      </c>
      <c r="E459" s="51">
        <v>600</v>
      </c>
      <c r="F459" s="47">
        <f>SUM(G459:H459)</f>
        <v>948</v>
      </c>
      <c r="G459" s="97"/>
      <c r="H459" s="97">
        <v>948</v>
      </c>
      <c r="I459" s="47">
        <f>SUM(J459:K459)</f>
        <v>0</v>
      </c>
      <c r="J459" s="97"/>
      <c r="K459" s="97"/>
      <c r="L459" s="47">
        <f>SUM(M459:N459)</f>
        <v>0</v>
      </c>
      <c r="M459" s="97"/>
      <c r="N459" s="97"/>
    </row>
    <row r="460" spans="1:14" ht="110.25">
      <c r="A460" s="161" t="s">
        <v>251</v>
      </c>
      <c r="B460" s="51">
        <v>10</v>
      </c>
      <c r="C460" s="57" t="s">
        <v>1011</v>
      </c>
      <c r="D460" s="58" t="s">
        <v>516</v>
      </c>
      <c r="E460" s="51"/>
      <c r="F460" s="47">
        <f aca="true" t="shared" si="198" ref="F460:N460">SUM(F461,F464,F467,F470,F473)</f>
        <v>9646.9</v>
      </c>
      <c r="G460" s="47">
        <f t="shared" si="198"/>
        <v>9646.9</v>
      </c>
      <c r="H460" s="47">
        <f t="shared" si="198"/>
        <v>0</v>
      </c>
      <c r="I460" s="47">
        <f t="shared" si="198"/>
        <v>10024.9</v>
      </c>
      <c r="J460" s="47">
        <f t="shared" si="198"/>
        <v>10024.9</v>
      </c>
      <c r="K460" s="47">
        <f t="shared" si="198"/>
        <v>0</v>
      </c>
      <c r="L460" s="47">
        <f t="shared" si="198"/>
        <v>10417.9</v>
      </c>
      <c r="M460" s="47">
        <f t="shared" si="198"/>
        <v>10417.9</v>
      </c>
      <c r="N460" s="47">
        <f t="shared" si="198"/>
        <v>0</v>
      </c>
    </row>
    <row r="461" spans="1:14" ht="47.25">
      <c r="A461" s="161" t="s">
        <v>768</v>
      </c>
      <c r="B461" s="51">
        <v>10</v>
      </c>
      <c r="C461" s="57" t="s">
        <v>1011</v>
      </c>
      <c r="D461" s="93" t="s">
        <v>791</v>
      </c>
      <c r="E461" s="51"/>
      <c r="F461" s="47">
        <f aca="true" t="shared" si="199" ref="F461:N461">SUM(F462:F463)</f>
        <v>7342</v>
      </c>
      <c r="G461" s="47">
        <f t="shared" si="199"/>
        <v>7342</v>
      </c>
      <c r="H461" s="47">
        <f t="shared" si="199"/>
        <v>0</v>
      </c>
      <c r="I461" s="47">
        <f t="shared" si="199"/>
        <v>7634</v>
      </c>
      <c r="J461" s="47">
        <f t="shared" si="199"/>
        <v>7634</v>
      </c>
      <c r="K461" s="47">
        <f t="shared" si="199"/>
        <v>0</v>
      </c>
      <c r="L461" s="47">
        <f t="shared" si="199"/>
        <v>7937</v>
      </c>
      <c r="M461" s="47">
        <f t="shared" si="199"/>
        <v>7937</v>
      </c>
      <c r="N461" s="47">
        <f t="shared" si="199"/>
        <v>0</v>
      </c>
    </row>
    <row r="462" spans="1:14" ht="189">
      <c r="A462" s="165" t="s">
        <v>675</v>
      </c>
      <c r="B462" s="51">
        <v>10</v>
      </c>
      <c r="C462" s="57" t="s">
        <v>1011</v>
      </c>
      <c r="D462" s="95" t="s">
        <v>931</v>
      </c>
      <c r="E462" s="51" t="s">
        <v>493</v>
      </c>
      <c r="F462" s="47">
        <f>SUM(G462:H462)</f>
        <v>7295</v>
      </c>
      <c r="G462" s="153">
        <v>7295</v>
      </c>
      <c r="H462" s="97"/>
      <c r="I462" s="47">
        <f>SUM(J462:K462)</f>
        <v>7587</v>
      </c>
      <c r="J462" s="153">
        <v>7587</v>
      </c>
      <c r="K462" s="97"/>
      <c r="L462" s="47">
        <f>SUM(M462:N462)</f>
        <v>7890</v>
      </c>
      <c r="M462" s="97">
        <v>7890</v>
      </c>
      <c r="N462" s="97"/>
    </row>
    <row r="463" spans="1:14" ht="94.5">
      <c r="A463" s="166" t="s">
        <v>185</v>
      </c>
      <c r="B463" s="51">
        <v>10</v>
      </c>
      <c r="C463" s="57" t="s">
        <v>1011</v>
      </c>
      <c r="D463" s="95" t="s">
        <v>931</v>
      </c>
      <c r="E463" s="51" t="s">
        <v>495</v>
      </c>
      <c r="F463" s="47">
        <f>SUM(G463:H463)</f>
        <v>47</v>
      </c>
      <c r="G463" s="153">
        <v>47</v>
      </c>
      <c r="H463" s="97"/>
      <c r="I463" s="47">
        <f>SUM(J463:K463)</f>
        <v>47</v>
      </c>
      <c r="J463" s="153">
        <v>47</v>
      </c>
      <c r="K463" s="97"/>
      <c r="L463" s="47">
        <f>SUM(M463:N463)</f>
        <v>47</v>
      </c>
      <c r="M463" s="97">
        <v>47</v>
      </c>
      <c r="N463" s="97"/>
    </row>
    <row r="464" spans="1:14" ht="126">
      <c r="A464" s="160" t="s">
        <v>728</v>
      </c>
      <c r="B464" s="51">
        <v>10</v>
      </c>
      <c r="C464" s="57" t="s">
        <v>1011</v>
      </c>
      <c r="D464" s="58" t="s">
        <v>517</v>
      </c>
      <c r="E464" s="51"/>
      <c r="F464" s="47">
        <f>SUM(F465,F466)</f>
        <v>408</v>
      </c>
      <c r="G464" s="47">
        <f aca="true" t="shared" si="200" ref="G464:N464">SUM(G465,G466)</f>
        <v>408</v>
      </c>
      <c r="H464" s="47">
        <f t="shared" si="200"/>
        <v>0</v>
      </c>
      <c r="I464" s="47">
        <f t="shared" si="200"/>
        <v>424</v>
      </c>
      <c r="J464" s="47">
        <f t="shared" si="200"/>
        <v>424</v>
      </c>
      <c r="K464" s="47">
        <f t="shared" si="200"/>
        <v>0</v>
      </c>
      <c r="L464" s="47">
        <f t="shared" si="200"/>
        <v>441</v>
      </c>
      <c r="M464" s="47">
        <f t="shared" si="200"/>
        <v>441</v>
      </c>
      <c r="N464" s="47">
        <f t="shared" si="200"/>
        <v>0</v>
      </c>
    </row>
    <row r="465" spans="1:14" ht="236.25">
      <c r="A465" s="165" t="s">
        <v>896</v>
      </c>
      <c r="B465" s="51">
        <v>10</v>
      </c>
      <c r="C465" s="57" t="s">
        <v>1011</v>
      </c>
      <c r="D465" s="95" t="s">
        <v>932</v>
      </c>
      <c r="E465" s="51" t="s">
        <v>493</v>
      </c>
      <c r="F465" s="47">
        <f>SUM(G465:H465)</f>
        <v>404</v>
      </c>
      <c r="G465" s="97">
        <v>404</v>
      </c>
      <c r="H465" s="97"/>
      <c r="I465" s="47">
        <f>SUM(J465:K465)</f>
        <v>420</v>
      </c>
      <c r="J465" s="97">
        <v>420</v>
      </c>
      <c r="K465" s="97"/>
      <c r="L465" s="47">
        <f>SUM(M465:N465)</f>
        <v>437</v>
      </c>
      <c r="M465" s="97">
        <v>437</v>
      </c>
      <c r="N465" s="97"/>
    </row>
    <row r="466" spans="1:14" ht="157.5">
      <c r="A466" s="166" t="s">
        <v>321</v>
      </c>
      <c r="B466" s="51">
        <v>10</v>
      </c>
      <c r="C466" s="57" t="s">
        <v>1011</v>
      </c>
      <c r="D466" s="95" t="s">
        <v>932</v>
      </c>
      <c r="E466" s="51" t="s">
        <v>495</v>
      </c>
      <c r="F466" s="47">
        <f>SUM(G466:H466)</f>
        <v>4</v>
      </c>
      <c r="G466" s="97">
        <v>4</v>
      </c>
      <c r="H466" s="97"/>
      <c r="I466" s="47">
        <f>SUM(J466:K466)</f>
        <v>4</v>
      </c>
      <c r="J466" s="97">
        <v>4</v>
      </c>
      <c r="K466" s="97"/>
      <c r="L466" s="47">
        <f>SUM(M466:N466)</f>
        <v>4</v>
      </c>
      <c r="M466" s="97">
        <v>4</v>
      </c>
      <c r="N466" s="97"/>
    </row>
    <row r="467" spans="1:14" ht="78.75">
      <c r="A467" s="160" t="s">
        <v>478</v>
      </c>
      <c r="B467" s="51">
        <v>10</v>
      </c>
      <c r="C467" s="57" t="s">
        <v>1011</v>
      </c>
      <c r="D467" s="93" t="s">
        <v>322</v>
      </c>
      <c r="E467" s="51"/>
      <c r="F467" s="47">
        <f>SUM(G467:H467)</f>
        <v>580</v>
      </c>
      <c r="G467" s="47">
        <f>SUM(G468:G469)</f>
        <v>580</v>
      </c>
      <c r="H467" s="47">
        <f>SUM(H468:H469)</f>
        <v>0</v>
      </c>
      <c r="I467" s="47">
        <f>SUM(J467:K467)</f>
        <v>601</v>
      </c>
      <c r="J467" s="47">
        <f>SUM(J468:J469)</f>
        <v>601</v>
      </c>
      <c r="K467" s="47">
        <f>SUM(K468:K469)</f>
        <v>0</v>
      </c>
      <c r="L467" s="47">
        <f>SUM(M467:N467)</f>
        <v>623</v>
      </c>
      <c r="M467" s="47">
        <f>SUM(M468:M469)</f>
        <v>623</v>
      </c>
      <c r="N467" s="47">
        <f>SUM(N468:N469)</f>
        <v>0</v>
      </c>
    </row>
    <row r="468" spans="1:14" ht="204.75">
      <c r="A468" s="165" t="s">
        <v>479</v>
      </c>
      <c r="B468" s="51">
        <v>10</v>
      </c>
      <c r="C468" s="57" t="s">
        <v>1011</v>
      </c>
      <c r="D468" s="95" t="s">
        <v>933</v>
      </c>
      <c r="E468" s="51" t="s">
        <v>493</v>
      </c>
      <c r="F468" s="47">
        <f>SUM(G468:H468)</f>
        <v>521</v>
      </c>
      <c r="G468" s="97">
        <v>521</v>
      </c>
      <c r="H468" s="97"/>
      <c r="I468" s="47">
        <f>SUM(J468:K468)</f>
        <v>542</v>
      </c>
      <c r="J468" s="97">
        <v>542</v>
      </c>
      <c r="K468" s="97"/>
      <c r="L468" s="47">
        <f>SUM(M468:N468)</f>
        <v>564</v>
      </c>
      <c r="M468" s="97">
        <v>564</v>
      </c>
      <c r="N468" s="97"/>
    </row>
    <row r="469" spans="1:14" ht="110.25">
      <c r="A469" s="166" t="s">
        <v>480</v>
      </c>
      <c r="B469" s="51">
        <v>10</v>
      </c>
      <c r="C469" s="57" t="s">
        <v>1011</v>
      </c>
      <c r="D469" s="95" t="s">
        <v>933</v>
      </c>
      <c r="E469" s="51" t="s">
        <v>495</v>
      </c>
      <c r="F469" s="47">
        <f>SUM(G469:H469)</f>
        <v>59</v>
      </c>
      <c r="G469" s="97">
        <v>59</v>
      </c>
      <c r="H469" s="97"/>
      <c r="I469" s="47">
        <f>SUM(J469:K469)</f>
        <v>59</v>
      </c>
      <c r="J469" s="97">
        <v>59</v>
      </c>
      <c r="K469" s="97"/>
      <c r="L469" s="47">
        <f>SUM(M469:N469)</f>
        <v>59</v>
      </c>
      <c r="M469" s="97">
        <v>59</v>
      </c>
      <c r="N469" s="97"/>
    </row>
    <row r="470" spans="1:14" ht="94.5">
      <c r="A470" s="160" t="s">
        <v>142</v>
      </c>
      <c r="B470" s="51">
        <v>10</v>
      </c>
      <c r="C470" s="57" t="s">
        <v>1011</v>
      </c>
      <c r="D470" s="93" t="s">
        <v>481</v>
      </c>
      <c r="E470" s="51"/>
      <c r="F470" s="47">
        <f aca="true" t="shared" si="201" ref="F470:N470">SUM(F471:F472)</f>
        <v>1316</v>
      </c>
      <c r="G470" s="47">
        <f t="shared" si="201"/>
        <v>1316</v>
      </c>
      <c r="H470" s="47">
        <f t="shared" si="201"/>
        <v>0</v>
      </c>
      <c r="I470" s="47">
        <f t="shared" si="201"/>
        <v>1365</v>
      </c>
      <c r="J470" s="47">
        <f t="shared" si="201"/>
        <v>1365</v>
      </c>
      <c r="K470" s="47">
        <f t="shared" si="201"/>
        <v>0</v>
      </c>
      <c r="L470" s="47">
        <f t="shared" si="201"/>
        <v>1416</v>
      </c>
      <c r="M470" s="47">
        <f t="shared" si="201"/>
        <v>1416</v>
      </c>
      <c r="N470" s="47">
        <f t="shared" si="201"/>
        <v>0</v>
      </c>
    </row>
    <row r="471" spans="1:14" ht="220.5">
      <c r="A471" s="165" t="s">
        <v>140</v>
      </c>
      <c r="B471" s="51">
        <v>10</v>
      </c>
      <c r="C471" s="57" t="s">
        <v>1011</v>
      </c>
      <c r="D471" s="95" t="s">
        <v>934</v>
      </c>
      <c r="E471" s="51" t="s">
        <v>493</v>
      </c>
      <c r="F471" s="47">
        <f>SUM(G471:H471)</f>
        <v>1216</v>
      </c>
      <c r="G471" s="97">
        <v>1216</v>
      </c>
      <c r="H471" s="97"/>
      <c r="I471" s="47">
        <f>SUM(J471:K471)</f>
        <v>1265</v>
      </c>
      <c r="J471" s="97">
        <v>1265</v>
      </c>
      <c r="K471" s="97"/>
      <c r="L471" s="47">
        <f>SUM(M471:N471)</f>
        <v>1316</v>
      </c>
      <c r="M471" s="97">
        <v>1316</v>
      </c>
      <c r="N471" s="97"/>
    </row>
    <row r="472" spans="1:14" ht="126">
      <c r="A472" s="166" t="s">
        <v>141</v>
      </c>
      <c r="B472" s="51">
        <v>10</v>
      </c>
      <c r="C472" s="57" t="s">
        <v>1011</v>
      </c>
      <c r="D472" s="95" t="s">
        <v>934</v>
      </c>
      <c r="E472" s="51" t="s">
        <v>495</v>
      </c>
      <c r="F472" s="47">
        <f>SUM(G472:H472)</f>
        <v>100</v>
      </c>
      <c r="G472" s="97">
        <v>100</v>
      </c>
      <c r="H472" s="97"/>
      <c r="I472" s="47">
        <f>SUM(J472:K472)</f>
        <v>100</v>
      </c>
      <c r="J472" s="97">
        <v>100</v>
      </c>
      <c r="K472" s="97"/>
      <c r="L472" s="47">
        <f>SUM(M472:N472)</f>
        <v>100</v>
      </c>
      <c r="M472" s="97">
        <v>100</v>
      </c>
      <c r="N472" s="97"/>
    </row>
    <row r="473" spans="1:14" ht="63">
      <c r="A473" s="160" t="s">
        <v>144</v>
      </c>
      <c r="B473" s="51">
        <v>10</v>
      </c>
      <c r="C473" s="57" t="s">
        <v>1011</v>
      </c>
      <c r="D473" s="93" t="s">
        <v>143</v>
      </c>
      <c r="E473" s="51"/>
      <c r="F473" s="47">
        <f aca="true" t="shared" si="202" ref="F473:N473">F474</f>
        <v>0.9</v>
      </c>
      <c r="G473" s="47">
        <f t="shared" si="202"/>
        <v>0.9</v>
      </c>
      <c r="H473" s="47">
        <f t="shared" si="202"/>
        <v>0</v>
      </c>
      <c r="I473" s="47">
        <f t="shared" si="202"/>
        <v>0.9</v>
      </c>
      <c r="J473" s="47">
        <f t="shared" si="202"/>
        <v>0.9</v>
      </c>
      <c r="K473" s="47">
        <f t="shared" si="202"/>
        <v>0</v>
      </c>
      <c r="L473" s="47">
        <f t="shared" si="202"/>
        <v>0.9</v>
      </c>
      <c r="M473" s="47">
        <f t="shared" si="202"/>
        <v>0.9</v>
      </c>
      <c r="N473" s="47">
        <f t="shared" si="202"/>
        <v>0</v>
      </c>
    </row>
    <row r="474" spans="1:14" ht="94.5">
      <c r="A474" s="166" t="s">
        <v>8</v>
      </c>
      <c r="B474" s="51">
        <v>10</v>
      </c>
      <c r="C474" s="57" t="s">
        <v>1011</v>
      </c>
      <c r="D474" s="95" t="s">
        <v>935</v>
      </c>
      <c r="E474" s="51" t="s">
        <v>495</v>
      </c>
      <c r="F474" s="47">
        <f>SUM(G474:H474)</f>
        <v>0.9</v>
      </c>
      <c r="G474" s="97">
        <v>0.9</v>
      </c>
      <c r="H474" s="97"/>
      <c r="I474" s="47">
        <f>SUM(J474:K474)</f>
        <v>0.9</v>
      </c>
      <c r="J474" s="97">
        <v>0.9</v>
      </c>
      <c r="K474" s="97"/>
      <c r="L474" s="47">
        <f>SUM(M474:N474)</f>
        <v>0.9</v>
      </c>
      <c r="M474" s="97">
        <v>0.9</v>
      </c>
      <c r="N474" s="97"/>
    </row>
    <row r="475" spans="1:14" ht="126">
      <c r="A475" s="161" t="s">
        <v>13</v>
      </c>
      <c r="B475" s="51" t="s">
        <v>789</v>
      </c>
      <c r="C475" s="51" t="s">
        <v>1011</v>
      </c>
      <c r="D475" s="93" t="s">
        <v>732</v>
      </c>
      <c r="E475" s="89"/>
      <c r="F475" s="47">
        <f>F476</f>
        <v>521</v>
      </c>
      <c r="G475" s="47">
        <f aca="true" t="shared" si="203" ref="G475:N477">G476</f>
        <v>521</v>
      </c>
      <c r="H475" s="47">
        <f t="shared" si="203"/>
        <v>0</v>
      </c>
      <c r="I475" s="47">
        <f>I476</f>
        <v>542</v>
      </c>
      <c r="J475" s="47">
        <f t="shared" si="203"/>
        <v>542</v>
      </c>
      <c r="K475" s="47">
        <f t="shared" si="203"/>
        <v>0</v>
      </c>
      <c r="L475" s="47">
        <f>L476</f>
        <v>564</v>
      </c>
      <c r="M475" s="47">
        <f t="shared" si="203"/>
        <v>564</v>
      </c>
      <c r="N475" s="47">
        <f t="shared" si="203"/>
        <v>0</v>
      </c>
    </row>
    <row r="476" spans="1:14" ht="157.5">
      <c r="A476" s="161" t="s">
        <v>14</v>
      </c>
      <c r="B476" s="51" t="s">
        <v>789</v>
      </c>
      <c r="C476" s="51" t="s">
        <v>1011</v>
      </c>
      <c r="D476" s="93" t="s">
        <v>124</v>
      </c>
      <c r="E476" s="89"/>
      <c r="F476" s="47">
        <f>F477</f>
        <v>521</v>
      </c>
      <c r="G476" s="47">
        <f t="shared" si="203"/>
        <v>521</v>
      </c>
      <c r="H476" s="47">
        <f t="shared" si="203"/>
        <v>0</v>
      </c>
      <c r="I476" s="47">
        <f>I477</f>
        <v>542</v>
      </c>
      <c r="J476" s="47">
        <f t="shared" si="203"/>
        <v>542</v>
      </c>
      <c r="K476" s="47">
        <f t="shared" si="203"/>
        <v>0</v>
      </c>
      <c r="L476" s="47">
        <f>L477</f>
        <v>564</v>
      </c>
      <c r="M476" s="47">
        <f t="shared" si="203"/>
        <v>564</v>
      </c>
      <c r="N476" s="47">
        <f t="shared" si="203"/>
        <v>0</v>
      </c>
    </row>
    <row r="477" spans="1:14" ht="47.25">
      <c r="A477" s="161" t="s">
        <v>852</v>
      </c>
      <c r="B477" s="51" t="s">
        <v>789</v>
      </c>
      <c r="C477" s="51" t="s">
        <v>1011</v>
      </c>
      <c r="D477" s="93" t="s">
        <v>125</v>
      </c>
      <c r="E477" s="89"/>
      <c r="F477" s="47">
        <f>F478</f>
        <v>521</v>
      </c>
      <c r="G477" s="47">
        <f t="shared" si="203"/>
        <v>521</v>
      </c>
      <c r="H477" s="47">
        <f t="shared" si="203"/>
        <v>0</v>
      </c>
      <c r="I477" s="47">
        <f>I478</f>
        <v>542</v>
      </c>
      <c r="J477" s="47">
        <f t="shared" si="203"/>
        <v>542</v>
      </c>
      <c r="K477" s="47">
        <f t="shared" si="203"/>
        <v>0</v>
      </c>
      <c r="L477" s="47">
        <f>L478</f>
        <v>564</v>
      </c>
      <c r="M477" s="47">
        <f t="shared" si="203"/>
        <v>564</v>
      </c>
      <c r="N477" s="47">
        <f t="shared" si="203"/>
        <v>0</v>
      </c>
    </row>
    <row r="478" spans="1:14" ht="173.25">
      <c r="A478" s="160" t="s">
        <v>853</v>
      </c>
      <c r="B478" s="51" t="s">
        <v>789</v>
      </c>
      <c r="C478" s="51" t="s">
        <v>1011</v>
      </c>
      <c r="D478" s="95" t="s">
        <v>310</v>
      </c>
      <c r="E478" s="51" t="s">
        <v>493</v>
      </c>
      <c r="F478" s="47">
        <f>SUM(G478:H478)</f>
        <v>521</v>
      </c>
      <c r="G478" s="47">
        <v>521</v>
      </c>
      <c r="H478" s="47">
        <v>0</v>
      </c>
      <c r="I478" s="47">
        <f>SUM(J478:K478)</f>
        <v>542</v>
      </c>
      <c r="J478" s="47">
        <v>542</v>
      </c>
      <c r="K478" s="47">
        <v>0</v>
      </c>
      <c r="L478" s="47">
        <f>SUM(M478:N478)</f>
        <v>564</v>
      </c>
      <c r="M478" s="47">
        <v>564</v>
      </c>
      <c r="N478" s="47">
        <v>0</v>
      </c>
    </row>
    <row r="479" spans="1:14" ht="47.25">
      <c r="A479" s="90" t="s">
        <v>623</v>
      </c>
      <c r="B479" s="51">
        <v>10</v>
      </c>
      <c r="C479" s="57" t="s">
        <v>1011</v>
      </c>
      <c r="D479" s="58" t="s">
        <v>150</v>
      </c>
      <c r="E479" s="51"/>
      <c r="F479" s="47">
        <f>F480</f>
        <v>3081.8999999999996</v>
      </c>
      <c r="G479" s="47">
        <f aca="true" t="shared" si="204" ref="G479:N479">G480</f>
        <v>1719.6</v>
      </c>
      <c r="H479" s="47">
        <f t="shared" si="204"/>
        <v>1362.3</v>
      </c>
      <c r="I479" s="47">
        <f t="shared" si="204"/>
        <v>0</v>
      </c>
      <c r="J479" s="47">
        <f t="shared" si="204"/>
        <v>0</v>
      </c>
      <c r="K479" s="47">
        <f t="shared" si="204"/>
        <v>0</v>
      </c>
      <c r="L479" s="47">
        <f t="shared" si="204"/>
        <v>0</v>
      </c>
      <c r="M479" s="47">
        <f t="shared" si="204"/>
        <v>0</v>
      </c>
      <c r="N479" s="47">
        <f t="shared" si="204"/>
        <v>0</v>
      </c>
    </row>
    <row r="480" spans="1:14" ht="31.5">
      <c r="A480" s="90" t="s">
        <v>152</v>
      </c>
      <c r="B480" s="51">
        <v>10</v>
      </c>
      <c r="C480" s="57" t="s">
        <v>1011</v>
      </c>
      <c r="D480" s="58" t="s">
        <v>151</v>
      </c>
      <c r="E480" s="51"/>
      <c r="F480" s="47">
        <f>SUM(F481:F482)</f>
        <v>3081.8999999999996</v>
      </c>
      <c r="G480" s="47">
        <f aca="true" t="shared" si="205" ref="G480:N480">SUM(G481:G482)</f>
        <v>1719.6</v>
      </c>
      <c r="H480" s="47">
        <f t="shared" si="205"/>
        <v>1362.3</v>
      </c>
      <c r="I480" s="47">
        <f t="shared" si="205"/>
        <v>0</v>
      </c>
      <c r="J480" s="47">
        <f t="shared" si="205"/>
        <v>0</v>
      </c>
      <c r="K480" s="47">
        <f t="shared" si="205"/>
        <v>0</v>
      </c>
      <c r="L480" s="47">
        <f t="shared" si="205"/>
        <v>0</v>
      </c>
      <c r="M480" s="47">
        <f t="shared" si="205"/>
        <v>0</v>
      </c>
      <c r="N480" s="47">
        <f t="shared" si="205"/>
        <v>0</v>
      </c>
    </row>
    <row r="481" spans="1:14" ht="63">
      <c r="A481" s="171" t="s">
        <v>575</v>
      </c>
      <c r="B481" s="51" t="s">
        <v>789</v>
      </c>
      <c r="C481" s="51" t="s">
        <v>1011</v>
      </c>
      <c r="D481" s="95" t="s">
        <v>867</v>
      </c>
      <c r="E481" s="51" t="s">
        <v>495</v>
      </c>
      <c r="F481" s="47">
        <f>SUM(G481:H481)</f>
        <v>1362.3</v>
      </c>
      <c r="G481" s="47"/>
      <c r="H481" s="47">
        <v>1362.3</v>
      </c>
      <c r="I481" s="47">
        <f>SUM(J481:K481)</f>
        <v>0</v>
      </c>
      <c r="J481" s="47"/>
      <c r="K481" s="47"/>
      <c r="L481" s="47">
        <f>SUM(M481:N481)</f>
        <v>0</v>
      </c>
      <c r="M481" s="47"/>
      <c r="N481" s="47"/>
    </row>
    <row r="482" spans="1:14" ht="189">
      <c r="A482" s="165" t="s">
        <v>879</v>
      </c>
      <c r="B482" s="51">
        <v>10</v>
      </c>
      <c r="C482" s="57" t="s">
        <v>1011</v>
      </c>
      <c r="D482" s="95" t="s">
        <v>878</v>
      </c>
      <c r="E482" s="51" t="s">
        <v>495</v>
      </c>
      <c r="F482" s="47">
        <f>SUM(G482:H482)</f>
        <v>1719.6</v>
      </c>
      <c r="G482" s="97">
        <v>1719.6</v>
      </c>
      <c r="H482" s="97"/>
      <c r="I482" s="47">
        <f>SUM(J482:K482)</f>
        <v>0</v>
      </c>
      <c r="J482" s="97"/>
      <c r="K482" s="97"/>
      <c r="L482" s="47">
        <f>SUM(M482:N482)</f>
        <v>0</v>
      </c>
      <c r="M482" s="97"/>
      <c r="N482" s="97"/>
    </row>
    <row r="483" spans="1:14" ht="15.75" customHeight="1">
      <c r="A483" s="164" t="s">
        <v>790</v>
      </c>
      <c r="B483" s="89">
        <v>11</v>
      </c>
      <c r="C483" s="51"/>
      <c r="D483" s="51"/>
      <c r="E483" s="51"/>
      <c r="F483" s="88">
        <f>SUM(F484)</f>
        <v>45188.6</v>
      </c>
      <c r="G483" s="88">
        <f aca="true" t="shared" si="206" ref="G483:N483">SUM(G484)</f>
        <v>0</v>
      </c>
      <c r="H483" s="88">
        <f t="shared" si="206"/>
        <v>45188.6</v>
      </c>
      <c r="I483" s="88">
        <f t="shared" si="206"/>
        <v>38461</v>
      </c>
      <c r="J483" s="88">
        <f t="shared" si="206"/>
        <v>0</v>
      </c>
      <c r="K483" s="88">
        <f t="shared" si="206"/>
        <v>38461</v>
      </c>
      <c r="L483" s="88">
        <f t="shared" si="206"/>
        <v>37973</v>
      </c>
      <c r="M483" s="88">
        <f t="shared" si="206"/>
        <v>0</v>
      </c>
      <c r="N483" s="88">
        <f t="shared" si="206"/>
        <v>37973</v>
      </c>
    </row>
    <row r="484" spans="1:14" ht="15.75" customHeight="1">
      <c r="A484" s="164" t="s">
        <v>186</v>
      </c>
      <c r="B484" s="89">
        <v>11</v>
      </c>
      <c r="C484" s="50" t="s">
        <v>527</v>
      </c>
      <c r="D484" s="51"/>
      <c r="E484" s="51"/>
      <c r="F484" s="88">
        <f>SUM(F485,)</f>
        <v>45188.6</v>
      </c>
      <c r="G484" s="88">
        <f aca="true" t="shared" si="207" ref="G484:N484">SUM(G485,)</f>
        <v>0</v>
      </c>
      <c r="H484" s="88">
        <f t="shared" si="207"/>
        <v>45188.6</v>
      </c>
      <c r="I484" s="88">
        <f t="shared" si="207"/>
        <v>38461</v>
      </c>
      <c r="J484" s="88">
        <f t="shared" si="207"/>
        <v>0</v>
      </c>
      <c r="K484" s="88">
        <f t="shared" si="207"/>
        <v>38461</v>
      </c>
      <c r="L484" s="88">
        <f t="shared" si="207"/>
        <v>37973</v>
      </c>
      <c r="M484" s="88">
        <f t="shared" si="207"/>
        <v>0</v>
      </c>
      <c r="N484" s="88">
        <f t="shared" si="207"/>
        <v>37973</v>
      </c>
    </row>
    <row r="485" spans="1:14" ht="94.5">
      <c r="A485" s="161" t="s">
        <v>363</v>
      </c>
      <c r="B485" s="51" t="s">
        <v>187</v>
      </c>
      <c r="C485" s="57" t="s">
        <v>527</v>
      </c>
      <c r="D485" s="58" t="s">
        <v>196</v>
      </c>
      <c r="E485" s="51"/>
      <c r="F485" s="47">
        <f>F486</f>
        <v>45188.6</v>
      </c>
      <c r="G485" s="47">
        <f aca="true" t="shared" si="208" ref="G485:N485">G486</f>
        <v>0</v>
      </c>
      <c r="H485" s="47">
        <f t="shared" si="208"/>
        <v>45188.6</v>
      </c>
      <c r="I485" s="47">
        <f>I486</f>
        <v>38461</v>
      </c>
      <c r="J485" s="47">
        <f t="shared" si="208"/>
        <v>0</v>
      </c>
      <c r="K485" s="47">
        <f t="shared" si="208"/>
        <v>38461</v>
      </c>
      <c r="L485" s="47">
        <f>L486</f>
        <v>37973</v>
      </c>
      <c r="M485" s="47">
        <f t="shared" si="208"/>
        <v>0</v>
      </c>
      <c r="N485" s="47">
        <f t="shared" si="208"/>
        <v>37973</v>
      </c>
    </row>
    <row r="486" spans="1:14" ht="141.75">
      <c r="A486" s="161" t="s">
        <v>837</v>
      </c>
      <c r="B486" s="51" t="s">
        <v>187</v>
      </c>
      <c r="C486" s="57" t="s">
        <v>527</v>
      </c>
      <c r="D486" s="58" t="s">
        <v>198</v>
      </c>
      <c r="E486" s="51"/>
      <c r="F486" s="47">
        <f>SUM(F487,F489)</f>
        <v>45188.6</v>
      </c>
      <c r="G486" s="47">
        <f aca="true" t="shared" si="209" ref="G486:N486">SUM(G487,G489)</f>
        <v>0</v>
      </c>
      <c r="H486" s="47">
        <f t="shared" si="209"/>
        <v>45188.6</v>
      </c>
      <c r="I486" s="47">
        <f t="shared" si="209"/>
        <v>38461</v>
      </c>
      <c r="J486" s="47">
        <f t="shared" si="209"/>
        <v>0</v>
      </c>
      <c r="K486" s="47">
        <f t="shared" si="209"/>
        <v>38461</v>
      </c>
      <c r="L486" s="47">
        <f t="shared" si="209"/>
        <v>37973</v>
      </c>
      <c r="M486" s="47">
        <f t="shared" si="209"/>
        <v>0</v>
      </c>
      <c r="N486" s="47">
        <f t="shared" si="209"/>
        <v>37973</v>
      </c>
    </row>
    <row r="487" spans="1:14" ht="94.5">
      <c r="A487" s="161" t="s">
        <v>655</v>
      </c>
      <c r="B487" s="51" t="s">
        <v>187</v>
      </c>
      <c r="C487" s="57" t="s">
        <v>527</v>
      </c>
      <c r="D487" s="58" t="s">
        <v>197</v>
      </c>
      <c r="E487" s="51"/>
      <c r="F487" s="47">
        <f aca="true" t="shared" si="210" ref="F487:N487">SUM(F488:F488)</f>
        <v>41688.6</v>
      </c>
      <c r="G487" s="47">
        <f t="shared" si="210"/>
        <v>0</v>
      </c>
      <c r="H487" s="47">
        <f t="shared" si="210"/>
        <v>41688.6</v>
      </c>
      <c r="I487" s="47">
        <f t="shared" si="210"/>
        <v>38461</v>
      </c>
      <c r="J487" s="47">
        <f t="shared" si="210"/>
        <v>0</v>
      </c>
      <c r="K487" s="47">
        <f t="shared" si="210"/>
        <v>38461</v>
      </c>
      <c r="L487" s="47">
        <f t="shared" si="210"/>
        <v>37973</v>
      </c>
      <c r="M487" s="47">
        <f t="shared" si="210"/>
        <v>0</v>
      </c>
      <c r="N487" s="47">
        <f t="shared" si="210"/>
        <v>37973</v>
      </c>
    </row>
    <row r="488" spans="1:14" ht="157.5">
      <c r="A488" s="160" t="s">
        <v>630</v>
      </c>
      <c r="B488" s="51" t="s">
        <v>187</v>
      </c>
      <c r="C488" s="57" t="s">
        <v>527</v>
      </c>
      <c r="D488" s="51" t="s">
        <v>315</v>
      </c>
      <c r="E488" s="51" t="s">
        <v>784</v>
      </c>
      <c r="F488" s="47">
        <f>SUM(G488:H488)</f>
        <v>41688.6</v>
      </c>
      <c r="G488" s="47">
        <v>0</v>
      </c>
      <c r="H488" s="47">
        <v>41688.6</v>
      </c>
      <c r="I488" s="47">
        <f>SUM(J488:K488)</f>
        <v>38461</v>
      </c>
      <c r="J488" s="47">
        <v>0</v>
      </c>
      <c r="K488" s="47">
        <v>38461</v>
      </c>
      <c r="L488" s="47">
        <f>SUM(M488:N488)</f>
        <v>37973</v>
      </c>
      <c r="M488" s="47">
        <v>0</v>
      </c>
      <c r="N488" s="47">
        <v>37973</v>
      </c>
    </row>
    <row r="489" spans="1:14" ht="63">
      <c r="A489" s="160" t="s">
        <v>814</v>
      </c>
      <c r="B489" s="51" t="s">
        <v>187</v>
      </c>
      <c r="C489" s="57" t="s">
        <v>527</v>
      </c>
      <c r="D489" s="58" t="s">
        <v>815</v>
      </c>
      <c r="E489" s="51"/>
      <c r="F489" s="47">
        <f aca="true" t="shared" si="211" ref="F489:N489">SUM(F490:F490)</f>
        <v>3500</v>
      </c>
      <c r="G489" s="47">
        <f t="shared" si="211"/>
        <v>0</v>
      </c>
      <c r="H489" s="47">
        <f t="shared" si="211"/>
        <v>3500</v>
      </c>
      <c r="I489" s="47">
        <f t="shared" si="211"/>
        <v>0</v>
      </c>
      <c r="J489" s="47">
        <f t="shared" si="211"/>
        <v>0</v>
      </c>
      <c r="K489" s="47">
        <f t="shared" si="211"/>
        <v>0</v>
      </c>
      <c r="L489" s="47">
        <f t="shared" si="211"/>
        <v>0</v>
      </c>
      <c r="M489" s="47">
        <f t="shared" si="211"/>
        <v>0</v>
      </c>
      <c r="N489" s="47">
        <f t="shared" si="211"/>
        <v>0</v>
      </c>
    </row>
    <row r="490" spans="1:14" ht="157.5">
      <c r="A490" s="160" t="s">
        <v>817</v>
      </c>
      <c r="B490" s="51" t="s">
        <v>187</v>
      </c>
      <c r="C490" s="57" t="s">
        <v>527</v>
      </c>
      <c r="D490" s="51" t="s">
        <v>816</v>
      </c>
      <c r="E490" s="51" t="s">
        <v>784</v>
      </c>
      <c r="F490" s="47">
        <f>SUM(G490:H490)</f>
        <v>3500</v>
      </c>
      <c r="G490" s="47">
        <v>0</v>
      </c>
      <c r="H490" s="47">
        <v>3500</v>
      </c>
      <c r="I490" s="47">
        <f>SUM(J490:K490)</f>
        <v>0</v>
      </c>
      <c r="J490" s="47">
        <v>0</v>
      </c>
      <c r="K490" s="47"/>
      <c r="L490" s="47">
        <f>SUM(M490:N490)</f>
        <v>0</v>
      </c>
      <c r="M490" s="47">
        <v>0</v>
      </c>
      <c r="N490" s="47"/>
    </row>
    <row r="491" spans="1:14" ht="27.75" customHeight="1">
      <c r="A491" s="182" t="s">
        <v>193</v>
      </c>
      <c r="B491" s="121" t="s">
        <v>202</v>
      </c>
      <c r="C491" s="121"/>
      <c r="D491" s="121"/>
      <c r="E491" s="121"/>
      <c r="F491" s="53">
        <f>F492</f>
        <v>494</v>
      </c>
      <c r="G491" s="53">
        <f aca="true" t="shared" si="212" ref="G491:N494">G492</f>
        <v>0</v>
      </c>
      <c r="H491" s="53">
        <f t="shared" si="212"/>
        <v>494</v>
      </c>
      <c r="I491" s="53">
        <f>I492</f>
        <v>0</v>
      </c>
      <c r="J491" s="53">
        <f t="shared" si="212"/>
        <v>0</v>
      </c>
      <c r="K491" s="53">
        <f t="shared" si="212"/>
        <v>0</v>
      </c>
      <c r="L491" s="53">
        <f>L492</f>
        <v>0</v>
      </c>
      <c r="M491" s="53">
        <f t="shared" si="212"/>
        <v>0</v>
      </c>
      <c r="N491" s="53">
        <f t="shared" si="212"/>
        <v>0</v>
      </c>
    </row>
    <row r="492" spans="1:14" ht="30" customHeight="1">
      <c r="A492" s="182" t="s">
        <v>1004</v>
      </c>
      <c r="B492" s="121" t="s">
        <v>202</v>
      </c>
      <c r="C492" s="128" t="s">
        <v>533</v>
      </c>
      <c r="D492" s="121"/>
      <c r="E492" s="121"/>
      <c r="F492" s="53">
        <f>F493</f>
        <v>494</v>
      </c>
      <c r="G492" s="53">
        <f t="shared" si="212"/>
        <v>0</v>
      </c>
      <c r="H492" s="53">
        <f t="shared" si="212"/>
        <v>494</v>
      </c>
      <c r="I492" s="53">
        <f>I493</f>
        <v>0</v>
      </c>
      <c r="J492" s="53">
        <f t="shared" si="212"/>
        <v>0</v>
      </c>
      <c r="K492" s="53">
        <f t="shared" si="212"/>
        <v>0</v>
      </c>
      <c r="L492" s="53">
        <f>L493</f>
        <v>0</v>
      </c>
      <c r="M492" s="53">
        <f t="shared" si="212"/>
        <v>0</v>
      </c>
      <c r="N492" s="53">
        <f t="shared" si="212"/>
        <v>0</v>
      </c>
    </row>
    <row r="493" spans="1:14" ht="47.25">
      <c r="A493" s="90" t="s">
        <v>623</v>
      </c>
      <c r="B493" s="52" t="s">
        <v>202</v>
      </c>
      <c r="C493" s="129" t="s">
        <v>533</v>
      </c>
      <c r="D493" s="58" t="s">
        <v>150</v>
      </c>
      <c r="E493" s="52"/>
      <c r="F493" s="59">
        <f>F494</f>
        <v>494</v>
      </c>
      <c r="G493" s="59">
        <f t="shared" si="212"/>
        <v>0</v>
      </c>
      <c r="H493" s="59">
        <f t="shared" si="212"/>
        <v>494</v>
      </c>
      <c r="I493" s="59">
        <f>I494</f>
        <v>0</v>
      </c>
      <c r="J493" s="59">
        <f t="shared" si="212"/>
        <v>0</v>
      </c>
      <c r="K493" s="59">
        <f t="shared" si="212"/>
        <v>0</v>
      </c>
      <c r="L493" s="59">
        <f>L494</f>
        <v>0</v>
      </c>
      <c r="M493" s="59">
        <f t="shared" si="212"/>
        <v>0</v>
      </c>
      <c r="N493" s="59">
        <f t="shared" si="212"/>
        <v>0</v>
      </c>
    </row>
    <row r="494" spans="1:14" ht="31.5">
      <c r="A494" s="90" t="s">
        <v>152</v>
      </c>
      <c r="B494" s="52" t="s">
        <v>202</v>
      </c>
      <c r="C494" s="129" t="s">
        <v>533</v>
      </c>
      <c r="D494" s="58" t="s">
        <v>151</v>
      </c>
      <c r="E494" s="52"/>
      <c r="F494" s="59">
        <f>F495</f>
        <v>494</v>
      </c>
      <c r="G494" s="59">
        <f t="shared" si="212"/>
        <v>0</v>
      </c>
      <c r="H494" s="59">
        <f t="shared" si="212"/>
        <v>494</v>
      </c>
      <c r="I494" s="59">
        <f>I495</f>
        <v>0</v>
      </c>
      <c r="J494" s="59">
        <f t="shared" si="212"/>
        <v>0</v>
      </c>
      <c r="K494" s="59">
        <f t="shared" si="212"/>
        <v>0</v>
      </c>
      <c r="L494" s="59">
        <f>L495</f>
        <v>0</v>
      </c>
      <c r="M494" s="59">
        <f t="shared" si="212"/>
        <v>0</v>
      </c>
      <c r="N494" s="59">
        <f t="shared" si="212"/>
        <v>0</v>
      </c>
    </row>
    <row r="495" spans="1:14" ht="78.75">
      <c r="A495" s="176" t="s">
        <v>689</v>
      </c>
      <c r="B495" s="52" t="s">
        <v>202</v>
      </c>
      <c r="C495" s="129" t="s">
        <v>533</v>
      </c>
      <c r="D495" s="114" t="s">
        <v>191</v>
      </c>
      <c r="E495" s="52" t="s">
        <v>192</v>
      </c>
      <c r="F495" s="59">
        <f>SUM(G495:H495)</f>
        <v>494</v>
      </c>
      <c r="G495" s="131"/>
      <c r="H495" s="97">
        <v>494</v>
      </c>
      <c r="I495" s="59">
        <f>SUM(J495:K495)</f>
        <v>0</v>
      </c>
      <c r="J495" s="131"/>
      <c r="K495" s="97"/>
      <c r="L495" s="59">
        <f>SUM(M495:N495)</f>
        <v>0</v>
      </c>
      <c r="M495" s="131"/>
      <c r="N495" s="97"/>
    </row>
    <row r="496" spans="1:14" ht="78" customHeight="1">
      <c r="A496" s="164" t="s">
        <v>499</v>
      </c>
      <c r="B496" s="89">
        <v>14</v>
      </c>
      <c r="C496" s="51"/>
      <c r="D496" s="51"/>
      <c r="E496" s="51"/>
      <c r="F496" s="88">
        <f>SUM(F497,)</f>
        <v>26503</v>
      </c>
      <c r="G496" s="88">
        <f aca="true" t="shared" si="213" ref="G496:N496">SUM(G497,)</f>
        <v>17286</v>
      </c>
      <c r="H496" s="88">
        <f t="shared" si="213"/>
        <v>9217</v>
      </c>
      <c r="I496" s="88">
        <f t="shared" si="213"/>
        <v>21755</v>
      </c>
      <c r="J496" s="88">
        <f t="shared" si="213"/>
        <v>17286</v>
      </c>
      <c r="K496" s="88">
        <f t="shared" si="213"/>
        <v>4469</v>
      </c>
      <c r="L496" s="88">
        <f t="shared" si="213"/>
        <v>21755</v>
      </c>
      <c r="M496" s="88">
        <f t="shared" si="213"/>
        <v>17286</v>
      </c>
      <c r="N496" s="88">
        <f t="shared" si="213"/>
        <v>4469</v>
      </c>
    </row>
    <row r="497" spans="1:14" ht="78.75" customHeight="1">
      <c r="A497" s="164" t="s">
        <v>276</v>
      </c>
      <c r="B497" s="89">
        <v>14</v>
      </c>
      <c r="C497" s="50" t="s">
        <v>527</v>
      </c>
      <c r="D497" s="51"/>
      <c r="E497" s="51"/>
      <c r="F497" s="88">
        <f aca="true" t="shared" si="214" ref="F497:N497">SUM(F500,F501)</f>
        <v>26503</v>
      </c>
      <c r="G497" s="88">
        <f t="shared" si="214"/>
        <v>17286</v>
      </c>
      <c r="H497" s="88">
        <f t="shared" si="214"/>
        <v>9217</v>
      </c>
      <c r="I497" s="88">
        <f t="shared" si="214"/>
        <v>21755</v>
      </c>
      <c r="J497" s="88">
        <f t="shared" si="214"/>
        <v>17286</v>
      </c>
      <c r="K497" s="88">
        <f t="shared" si="214"/>
        <v>4469</v>
      </c>
      <c r="L497" s="88">
        <f t="shared" si="214"/>
        <v>21755</v>
      </c>
      <c r="M497" s="88">
        <f t="shared" si="214"/>
        <v>17286</v>
      </c>
      <c r="N497" s="88">
        <f t="shared" si="214"/>
        <v>4469</v>
      </c>
    </row>
    <row r="498" spans="1:14" ht="47.25">
      <c r="A498" s="90" t="s">
        <v>623</v>
      </c>
      <c r="B498" s="51">
        <v>14</v>
      </c>
      <c r="C498" s="57" t="s">
        <v>527</v>
      </c>
      <c r="D498" s="93" t="s">
        <v>150</v>
      </c>
      <c r="E498" s="51"/>
      <c r="F498" s="47">
        <f aca="true" t="shared" si="215" ref="F498:N498">F499</f>
        <v>26503</v>
      </c>
      <c r="G498" s="47">
        <f t="shared" si="215"/>
        <v>17286</v>
      </c>
      <c r="H498" s="47">
        <f t="shared" si="215"/>
        <v>9217</v>
      </c>
      <c r="I498" s="47">
        <f t="shared" si="215"/>
        <v>21755</v>
      </c>
      <c r="J498" s="47">
        <f t="shared" si="215"/>
        <v>17286</v>
      </c>
      <c r="K498" s="47">
        <f t="shared" si="215"/>
        <v>4469</v>
      </c>
      <c r="L498" s="47">
        <f t="shared" si="215"/>
        <v>21755</v>
      </c>
      <c r="M498" s="47">
        <f t="shared" si="215"/>
        <v>17286</v>
      </c>
      <c r="N498" s="47">
        <f t="shared" si="215"/>
        <v>4469</v>
      </c>
    </row>
    <row r="499" spans="1:14" ht="31.5">
      <c r="A499" s="90" t="s">
        <v>152</v>
      </c>
      <c r="B499" s="51">
        <v>14</v>
      </c>
      <c r="C499" s="57" t="s">
        <v>527</v>
      </c>
      <c r="D499" s="93" t="s">
        <v>151</v>
      </c>
      <c r="E499" s="51"/>
      <c r="F499" s="47">
        <f aca="true" t="shared" si="216" ref="F499:N499">SUM(F500:F501)</f>
        <v>26503</v>
      </c>
      <c r="G499" s="47">
        <f t="shared" si="216"/>
        <v>17286</v>
      </c>
      <c r="H499" s="47">
        <f t="shared" si="216"/>
        <v>9217</v>
      </c>
      <c r="I499" s="47">
        <f t="shared" si="216"/>
        <v>21755</v>
      </c>
      <c r="J499" s="47">
        <f t="shared" si="216"/>
        <v>17286</v>
      </c>
      <c r="K499" s="47">
        <f t="shared" si="216"/>
        <v>4469</v>
      </c>
      <c r="L499" s="47">
        <f t="shared" si="216"/>
        <v>21755</v>
      </c>
      <c r="M499" s="47">
        <f t="shared" si="216"/>
        <v>17286</v>
      </c>
      <c r="N499" s="47">
        <f t="shared" si="216"/>
        <v>4469</v>
      </c>
    </row>
    <row r="500" spans="1:14" ht="110.25" customHeight="1">
      <c r="A500" s="160" t="s">
        <v>253</v>
      </c>
      <c r="B500" s="51">
        <v>14</v>
      </c>
      <c r="C500" s="57" t="s">
        <v>527</v>
      </c>
      <c r="D500" s="95" t="s">
        <v>148</v>
      </c>
      <c r="E500" s="51" t="s">
        <v>200</v>
      </c>
      <c r="F500" s="47">
        <f>SUM(G500:H500)</f>
        <v>17286</v>
      </c>
      <c r="G500" s="47">
        <v>17286</v>
      </c>
      <c r="H500" s="47"/>
      <c r="I500" s="47">
        <f>SUM(J500:K500)</f>
        <v>17286</v>
      </c>
      <c r="J500" s="47">
        <v>17286</v>
      </c>
      <c r="K500" s="47">
        <v>0</v>
      </c>
      <c r="L500" s="47">
        <f>SUM(M500:N500)</f>
        <v>17286</v>
      </c>
      <c r="M500" s="47">
        <v>17286</v>
      </c>
      <c r="N500" s="47">
        <v>0</v>
      </c>
    </row>
    <row r="501" spans="1:14" ht="63">
      <c r="A501" s="161" t="s">
        <v>118</v>
      </c>
      <c r="B501" s="51" t="s">
        <v>278</v>
      </c>
      <c r="C501" s="57" t="s">
        <v>527</v>
      </c>
      <c r="D501" s="95" t="s">
        <v>149</v>
      </c>
      <c r="E501" s="51" t="s">
        <v>200</v>
      </c>
      <c r="F501" s="47">
        <f>SUM(G501:H501)</f>
        <v>9217</v>
      </c>
      <c r="G501" s="47"/>
      <c r="H501" s="47">
        <v>9217</v>
      </c>
      <c r="I501" s="47">
        <f>SUM(J501:K501)</f>
        <v>4469</v>
      </c>
      <c r="J501" s="47"/>
      <c r="K501" s="47">
        <v>4469</v>
      </c>
      <c r="L501" s="47">
        <f>SUM(M501:N501)</f>
        <v>4469</v>
      </c>
      <c r="M501" s="47"/>
      <c r="N501" s="47">
        <v>4469</v>
      </c>
    </row>
    <row r="502" spans="1:14" ht="30.75" customHeight="1">
      <c r="A502" s="182" t="s">
        <v>220</v>
      </c>
      <c r="B502" s="121"/>
      <c r="C502" s="121"/>
      <c r="D502" s="121"/>
      <c r="E502" s="121"/>
      <c r="F502" s="53">
        <f aca="true" t="shared" si="217" ref="F502:N502">SUM(F10,F66,F93,F148,F196,F207,F284,F336,F343,F483,F491,F496)</f>
        <v>1445775.3</v>
      </c>
      <c r="G502" s="53">
        <f t="shared" si="217"/>
        <v>833295.4</v>
      </c>
      <c r="H502" s="53">
        <f t="shared" si="217"/>
        <v>612479.8999999999</v>
      </c>
      <c r="I502" s="53">
        <f t="shared" si="217"/>
        <v>1224807.9</v>
      </c>
      <c r="J502" s="53">
        <f t="shared" si="217"/>
        <v>769100.7999999999</v>
      </c>
      <c r="K502" s="53">
        <f t="shared" si="217"/>
        <v>455707.1</v>
      </c>
      <c r="L502" s="53">
        <f t="shared" si="217"/>
        <v>1066249.3</v>
      </c>
      <c r="M502" s="53">
        <f t="shared" si="217"/>
        <v>614554.7</v>
      </c>
      <c r="N502" s="53">
        <f t="shared" si="217"/>
        <v>451694.6</v>
      </c>
    </row>
    <row r="503" spans="1:14" ht="15.75">
      <c r="A503" s="183"/>
      <c r="B503" s="184"/>
      <c r="C503" s="184"/>
      <c r="D503" s="184"/>
      <c r="E503" s="184"/>
      <c r="F503" s="185"/>
      <c r="G503" s="185"/>
      <c r="H503" s="185"/>
      <c r="I503" s="185"/>
      <c r="J503" s="185"/>
      <c r="K503" s="185"/>
      <c r="L503" s="185"/>
      <c r="M503" s="185"/>
      <c r="N503" s="185"/>
    </row>
  </sheetData>
  <sheetProtection/>
  <mergeCells count="19">
    <mergeCell ref="A1:L1"/>
    <mergeCell ref="A2:L2"/>
    <mergeCell ref="A3:L3"/>
    <mergeCell ref="B8:B9"/>
    <mergeCell ref="N8:N9"/>
    <mergeCell ref="I8:I9"/>
    <mergeCell ref="J8:J9"/>
    <mergeCell ref="K8:K9"/>
    <mergeCell ref="L8:L9"/>
    <mergeCell ref="M8:M9"/>
    <mergeCell ref="D8:D9"/>
    <mergeCell ref="A6:L6"/>
    <mergeCell ref="G8:G9"/>
    <mergeCell ref="H8:H9"/>
    <mergeCell ref="A8:A9"/>
    <mergeCell ref="A4:M4"/>
    <mergeCell ref="C8:C9"/>
    <mergeCell ref="E8:E9"/>
    <mergeCell ref="F8:F9"/>
  </mergeCells>
  <printOptions/>
  <pageMargins left="0.5905511811023623" right="0" top="0.3937007874015748" bottom="0.1968503937007874" header="0" footer="0"/>
  <pageSetup firstPageNumber="115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8"/>
  <sheetViews>
    <sheetView zoomScale="80" zoomScaleNormal="80" workbookViewId="0" topLeftCell="A1">
      <selection activeCell="R6" sqref="R6"/>
    </sheetView>
  </sheetViews>
  <sheetFormatPr defaultColWidth="9.00390625" defaultRowHeight="12.75"/>
  <cols>
    <col min="1" max="1" width="34.375" style="159" customWidth="1"/>
    <col min="2" max="2" width="14.75390625" style="157" customWidth="1"/>
    <col min="3" max="3" width="5.625" style="157" customWidth="1"/>
    <col min="4" max="4" width="4.75390625" style="157" customWidth="1"/>
    <col min="5" max="5" width="5.00390625" style="157" customWidth="1"/>
    <col min="6" max="6" width="13.00390625" style="158" customWidth="1"/>
    <col min="7" max="7" width="11.25390625" style="67" hidden="1" customWidth="1"/>
    <col min="8" max="8" width="11.375" style="67" hidden="1" customWidth="1"/>
    <col min="9" max="9" width="12.75390625" style="158" customWidth="1"/>
    <col min="10" max="10" width="12.75390625" style="67" hidden="1" customWidth="1"/>
    <col min="11" max="11" width="10.75390625" style="67" hidden="1" customWidth="1"/>
    <col min="12" max="12" width="12.75390625" style="158" customWidth="1"/>
    <col min="13" max="13" width="14.625" style="67" hidden="1" customWidth="1"/>
    <col min="14" max="14" width="13.625" style="67" hidden="1" customWidth="1"/>
    <col min="15" max="16384" width="9.125" style="54" customWidth="1"/>
  </cols>
  <sheetData>
    <row r="1" spans="1:14" s="61" customFormat="1" ht="18.75">
      <c r="A1" s="211" t="s">
        <v>411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60"/>
      <c r="N1" s="60"/>
    </row>
    <row r="2" spans="1:14" s="61" customFormat="1" ht="18.75">
      <c r="A2" s="211" t="s">
        <v>412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60"/>
      <c r="N2" s="60"/>
    </row>
    <row r="3" spans="1:14" s="61" customFormat="1" ht="18.75">
      <c r="A3" s="211" t="s">
        <v>317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60"/>
      <c r="N3" s="60"/>
    </row>
    <row r="4" spans="1:14" s="61" customFormat="1" ht="18.75">
      <c r="A4" s="211" t="s">
        <v>1034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60"/>
    </row>
    <row r="5" spans="1:14" s="61" customFormat="1" ht="18.75">
      <c r="A5" s="186"/>
      <c r="B5" s="64"/>
      <c r="C5" s="64"/>
      <c r="D5" s="64"/>
      <c r="E5" s="64"/>
      <c r="F5" s="65"/>
      <c r="G5" s="60"/>
      <c r="H5" s="60"/>
      <c r="I5" s="65"/>
      <c r="J5" s="60"/>
      <c r="K5" s="60"/>
      <c r="L5" s="65"/>
      <c r="M5" s="60"/>
      <c r="N5" s="60"/>
    </row>
    <row r="6" spans="1:14" s="61" customFormat="1" ht="79.5" customHeight="1">
      <c r="A6" s="218" t="s">
        <v>1019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60"/>
      <c r="N6" s="60"/>
    </row>
    <row r="7" spans="1:14" s="61" customFormat="1" ht="38.25" customHeight="1">
      <c r="A7" s="66"/>
      <c r="B7" s="162"/>
      <c r="C7" s="162"/>
      <c r="D7" s="162"/>
      <c r="E7" s="162"/>
      <c r="G7" s="187"/>
      <c r="H7" s="187"/>
      <c r="I7" s="187"/>
      <c r="J7" s="187"/>
      <c r="K7" s="187"/>
      <c r="L7" s="78" t="s">
        <v>214</v>
      </c>
      <c r="M7" s="188"/>
      <c r="N7" s="60"/>
    </row>
    <row r="8" spans="1:14" s="85" customFormat="1" ht="12.75" customHeight="1">
      <c r="A8" s="204" t="s">
        <v>215</v>
      </c>
      <c r="B8" s="203" t="s">
        <v>217</v>
      </c>
      <c r="C8" s="203" t="s">
        <v>722</v>
      </c>
      <c r="D8" s="203" t="s">
        <v>216</v>
      </c>
      <c r="E8" s="203" t="s">
        <v>723</v>
      </c>
      <c r="F8" s="215" t="s">
        <v>332</v>
      </c>
      <c r="G8" s="212" t="s">
        <v>218</v>
      </c>
      <c r="H8" s="212" t="s">
        <v>219</v>
      </c>
      <c r="I8" s="215" t="s">
        <v>511</v>
      </c>
      <c r="J8" s="212" t="s">
        <v>218</v>
      </c>
      <c r="K8" s="212" t="s">
        <v>219</v>
      </c>
      <c r="L8" s="207" t="s">
        <v>398</v>
      </c>
      <c r="M8" s="217" t="s">
        <v>218</v>
      </c>
      <c r="N8" s="212" t="s">
        <v>219</v>
      </c>
    </row>
    <row r="9" spans="1:14" s="85" customFormat="1" ht="32.25" customHeight="1">
      <c r="A9" s="204"/>
      <c r="B9" s="203"/>
      <c r="C9" s="203"/>
      <c r="D9" s="203"/>
      <c r="E9" s="203"/>
      <c r="F9" s="216"/>
      <c r="G9" s="213"/>
      <c r="H9" s="213"/>
      <c r="I9" s="216"/>
      <c r="J9" s="213"/>
      <c r="K9" s="213"/>
      <c r="L9" s="207"/>
      <c r="M9" s="217"/>
      <c r="N9" s="213"/>
    </row>
    <row r="10" spans="1:14" s="79" customFormat="1" ht="78.75">
      <c r="A10" s="167" t="s">
        <v>604</v>
      </c>
      <c r="B10" s="164" t="s">
        <v>526</v>
      </c>
      <c r="C10" s="163"/>
      <c r="D10" s="163"/>
      <c r="E10" s="163"/>
      <c r="F10" s="84">
        <f>SUM(F11,F19,F23,)</f>
        <v>16760</v>
      </c>
      <c r="G10" s="84">
        <f aca="true" t="shared" si="0" ref="G10:L10">SUM(G11,G19,G23,)</f>
        <v>1314</v>
      </c>
      <c r="H10" s="84">
        <f t="shared" si="0"/>
        <v>15445.999999999998</v>
      </c>
      <c r="I10" s="84">
        <f t="shared" si="0"/>
        <v>6240</v>
      </c>
      <c r="J10" s="84">
        <f t="shared" si="0"/>
        <v>1361</v>
      </c>
      <c r="K10" s="84">
        <f t="shared" si="0"/>
        <v>4879</v>
      </c>
      <c r="L10" s="84">
        <f t="shared" si="0"/>
        <v>5906</v>
      </c>
      <c r="M10" s="84">
        <f>SUM(M11,M19,M23,)</f>
        <v>1410</v>
      </c>
      <c r="N10" s="84">
        <f>SUM(N11,N19,N23,)</f>
        <v>4496</v>
      </c>
    </row>
    <row r="11" spans="1:14" s="85" customFormat="1" ht="147.75" customHeight="1">
      <c r="A11" s="167" t="s">
        <v>252</v>
      </c>
      <c r="B11" s="164" t="s">
        <v>166</v>
      </c>
      <c r="C11" s="83"/>
      <c r="D11" s="83"/>
      <c r="E11" s="83"/>
      <c r="F11" s="84">
        <f aca="true" t="shared" si="1" ref="F11:N11">SUM(F12,F17,F15)</f>
        <v>2255.9</v>
      </c>
      <c r="G11" s="84">
        <f t="shared" si="1"/>
        <v>571</v>
      </c>
      <c r="H11" s="84">
        <f t="shared" si="1"/>
        <v>1684.9</v>
      </c>
      <c r="I11" s="84">
        <f t="shared" si="1"/>
        <v>1142</v>
      </c>
      <c r="J11" s="84">
        <f t="shared" si="1"/>
        <v>592</v>
      </c>
      <c r="K11" s="84">
        <f t="shared" si="1"/>
        <v>550</v>
      </c>
      <c r="L11" s="84">
        <f t="shared" si="1"/>
        <v>614</v>
      </c>
      <c r="M11" s="84">
        <f t="shared" si="1"/>
        <v>614</v>
      </c>
      <c r="N11" s="84">
        <f t="shared" si="1"/>
        <v>0</v>
      </c>
    </row>
    <row r="12" spans="1:14" s="85" customFormat="1" ht="78.75">
      <c r="A12" s="160" t="s">
        <v>524</v>
      </c>
      <c r="B12" s="166" t="s">
        <v>525</v>
      </c>
      <c r="C12" s="83"/>
      <c r="D12" s="83"/>
      <c r="E12" s="83"/>
      <c r="F12" s="189">
        <f>SUM(F13:F14)</f>
        <v>571</v>
      </c>
      <c r="G12" s="189">
        <f aca="true" t="shared" si="2" ref="G12:N12">SUM(G13:G14)</f>
        <v>571</v>
      </c>
      <c r="H12" s="189">
        <f t="shared" si="2"/>
        <v>0</v>
      </c>
      <c r="I12" s="189">
        <f t="shared" si="2"/>
        <v>592</v>
      </c>
      <c r="J12" s="189">
        <f t="shared" si="2"/>
        <v>592</v>
      </c>
      <c r="K12" s="189">
        <f t="shared" si="2"/>
        <v>0</v>
      </c>
      <c r="L12" s="189">
        <f t="shared" si="2"/>
        <v>614</v>
      </c>
      <c r="M12" s="189">
        <f t="shared" si="2"/>
        <v>614</v>
      </c>
      <c r="N12" s="189">
        <f t="shared" si="2"/>
        <v>0</v>
      </c>
    </row>
    <row r="13" spans="1:14" ht="189">
      <c r="A13" s="165" t="s">
        <v>727</v>
      </c>
      <c r="B13" s="95" t="s">
        <v>306</v>
      </c>
      <c r="C13" s="51" t="s">
        <v>493</v>
      </c>
      <c r="D13" s="57" t="s">
        <v>1011</v>
      </c>
      <c r="E13" s="57" t="s">
        <v>532</v>
      </c>
      <c r="F13" s="47">
        <f>SUM(G13:H13)</f>
        <v>521</v>
      </c>
      <c r="G13" s="97">
        <v>521</v>
      </c>
      <c r="H13" s="97"/>
      <c r="I13" s="47">
        <f>SUM(J13:K13)</f>
        <v>592</v>
      </c>
      <c r="J13" s="97">
        <v>592</v>
      </c>
      <c r="K13" s="97"/>
      <c r="L13" s="47">
        <f>SUM(M13:N13)</f>
        <v>614</v>
      </c>
      <c r="M13" s="97">
        <v>614</v>
      </c>
      <c r="N13" s="97"/>
    </row>
    <row r="14" spans="1:14" ht="110.25">
      <c r="A14" s="165" t="s">
        <v>182</v>
      </c>
      <c r="B14" s="95" t="s">
        <v>306</v>
      </c>
      <c r="C14" s="51" t="s">
        <v>495</v>
      </c>
      <c r="D14" s="57" t="s">
        <v>1011</v>
      </c>
      <c r="E14" s="57" t="s">
        <v>532</v>
      </c>
      <c r="F14" s="47">
        <f>SUM(G14:H14)</f>
        <v>50</v>
      </c>
      <c r="G14" s="97">
        <v>50</v>
      </c>
      <c r="H14" s="97"/>
      <c r="I14" s="47">
        <f>SUM(J14:K14)</f>
        <v>0</v>
      </c>
      <c r="J14" s="97"/>
      <c r="K14" s="97"/>
      <c r="L14" s="47">
        <f>SUM(M14:N14)</f>
        <v>0</v>
      </c>
      <c r="M14" s="97"/>
      <c r="N14" s="97"/>
    </row>
    <row r="15" spans="1:14" ht="78.75">
      <c r="A15" s="172" t="s">
        <v>341</v>
      </c>
      <c r="B15" s="166" t="s">
        <v>34</v>
      </c>
      <c r="C15" s="51"/>
      <c r="D15" s="57"/>
      <c r="E15" s="57"/>
      <c r="F15" s="47">
        <f>F16</f>
        <v>639.6</v>
      </c>
      <c r="G15" s="47">
        <f aca="true" t="shared" si="3" ref="G15:N15">G16</f>
        <v>0</v>
      </c>
      <c r="H15" s="47">
        <f t="shared" si="3"/>
        <v>639.6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</row>
    <row r="16" spans="1:14" ht="110.25">
      <c r="A16" s="172" t="s">
        <v>396</v>
      </c>
      <c r="B16" s="95" t="s">
        <v>340</v>
      </c>
      <c r="C16" s="51" t="s">
        <v>787</v>
      </c>
      <c r="D16" s="51" t="s">
        <v>1008</v>
      </c>
      <c r="E16" s="51" t="s">
        <v>278</v>
      </c>
      <c r="F16" s="47">
        <f>SUM(G16:H16)</f>
        <v>639.6</v>
      </c>
      <c r="G16" s="97"/>
      <c r="H16" s="47">
        <v>639.6</v>
      </c>
      <c r="I16" s="47">
        <f>SUM(J16:K16)</f>
        <v>0</v>
      </c>
      <c r="J16" s="97"/>
      <c r="K16" s="97"/>
      <c r="L16" s="47">
        <f>SUM(M16:N16)</f>
        <v>0</v>
      </c>
      <c r="M16" s="122"/>
      <c r="N16" s="97"/>
    </row>
    <row r="17" spans="1:14" ht="63">
      <c r="A17" s="172" t="s">
        <v>270</v>
      </c>
      <c r="B17" s="105" t="s">
        <v>35</v>
      </c>
      <c r="C17" s="51"/>
      <c r="D17" s="57"/>
      <c r="E17" s="57"/>
      <c r="F17" s="47">
        <f>F18</f>
        <v>1045.3</v>
      </c>
      <c r="G17" s="47">
        <f aca="true" t="shared" si="4" ref="G17:N17">G18</f>
        <v>0</v>
      </c>
      <c r="H17" s="47">
        <f t="shared" si="4"/>
        <v>1045.3</v>
      </c>
      <c r="I17" s="47">
        <f t="shared" si="4"/>
        <v>550</v>
      </c>
      <c r="J17" s="47">
        <f t="shared" si="4"/>
        <v>0</v>
      </c>
      <c r="K17" s="47">
        <f t="shared" si="4"/>
        <v>550</v>
      </c>
      <c r="L17" s="47">
        <f t="shared" si="4"/>
        <v>0</v>
      </c>
      <c r="M17" s="47">
        <f t="shared" si="4"/>
        <v>0</v>
      </c>
      <c r="N17" s="47">
        <f t="shared" si="4"/>
        <v>0</v>
      </c>
    </row>
    <row r="18" spans="1:14" ht="94.5">
      <c r="A18" s="172" t="s">
        <v>268</v>
      </c>
      <c r="B18" s="56" t="s">
        <v>269</v>
      </c>
      <c r="C18" s="51" t="s">
        <v>495</v>
      </c>
      <c r="D18" s="104" t="s">
        <v>1008</v>
      </c>
      <c r="E18" s="56" t="s">
        <v>278</v>
      </c>
      <c r="F18" s="47">
        <f>SUM(G18:H18)</f>
        <v>1045.3</v>
      </c>
      <c r="G18" s="97"/>
      <c r="H18" s="47">
        <v>1045.3</v>
      </c>
      <c r="I18" s="47">
        <f>SUM(J18:K18)</f>
        <v>550</v>
      </c>
      <c r="J18" s="97"/>
      <c r="K18" s="97">
        <v>550</v>
      </c>
      <c r="L18" s="47">
        <f>SUM(M18:N18)</f>
        <v>0</v>
      </c>
      <c r="M18" s="122"/>
      <c r="N18" s="97"/>
    </row>
    <row r="19" spans="1:14" s="99" customFormat="1" ht="141.75" customHeight="1">
      <c r="A19" s="167" t="s">
        <v>359</v>
      </c>
      <c r="B19" s="169" t="s">
        <v>36</v>
      </c>
      <c r="C19" s="89"/>
      <c r="D19" s="89"/>
      <c r="E19" s="89"/>
      <c r="F19" s="88">
        <f aca="true" t="shared" si="5" ref="F19:N19">F20</f>
        <v>743</v>
      </c>
      <c r="G19" s="88">
        <f t="shared" si="5"/>
        <v>743</v>
      </c>
      <c r="H19" s="88">
        <f t="shared" si="5"/>
        <v>0</v>
      </c>
      <c r="I19" s="88">
        <f t="shared" si="5"/>
        <v>769</v>
      </c>
      <c r="J19" s="88">
        <f t="shared" si="5"/>
        <v>769</v>
      </c>
      <c r="K19" s="88">
        <f t="shared" si="5"/>
        <v>0</v>
      </c>
      <c r="L19" s="88">
        <f t="shared" si="5"/>
        <v>796</v>
      </c>
      <c r="M19" s="190">
        <f t="shared" si="5"/>
        <v>796</v>
      </c>
      <c r="N19" s="88">
        <f t="shared" si="5"/>
        <v>0</v>
      </c>
    </row>
    <row r="20" spans="1:14" s="99" customFormat="1" ht="78.75">
      <c r="A20" s="161" t="s">
        <v>145</v>
      </c>
      <c r="B20" s="93" t="s">
        <v>37</v>
      </c>
      <c r="C20" s="89"/>
      <c r="D20" s="89"/>
      <c r="E20" s="89"/>
      <c r="F20" s="47">
        <f>SUM(F21:F22)</f>
        <v>743</v>
      </c>
      <c r="G20" s="47">
        <f aca="true" t="shared" si="6" ref="G20:N20">SUM(G21:G22)</f>
        <v>743</v>
      </c>
      <c r="H20" s="47">
        <f t="shared" si="6"/>
        <v>0</v>
      </c>
      <c r="I20" s="47">
        <f t="shared" si="6"/>
        <v>769</v>
      </c>
      <c r="J20" s="47">
        <f t="shared" si="6"/>
        <v>769</v>
      </c>
      <c r="K20" s="47">
        <f t="shared" si="6"/>
        <v>0</v>
      </c>
      <c r="L20" s="47">
        <f t="shared" si="6"/>
        <v>796</v>
      </c>
      <c r="M20" s="47">
        <f t="shared" si="6"/>
        <v>796</v>
      </c>
      <c r="N20" s="47">
        <f t="shared" si="6"/>
        <v>0</v>
      </c>
    </row>
    <row r="21" spans="1:14" ht="189">
      <c r="A21" s="165" t="s">
        <v>165</v>
      </c>
      <c r="B21" s="95" t="s">
        <v>305</v>
      </c>
      <c r="C21" s="51" t="s">
        <v>493</v>
      </c>
      <c r="D21" s="57" t="s">
        <v>527</v>
      </c>
      <c r="E21" s="51" t="s">
        <v>155</v>
      </c>
      <c r="F21" s="47">
        <f>SUM(G21:H21)</f>
        <v>652</v>
      </c>
      <c r="G21" s="97">
        <v>652</v>
      </c>
      <c r="H21" s="97"/>
      <c r="I21" s="47">
        <f>SUM(J21:K21)</f>
        <v>769</v>
      </c>
      <c r="J21" s="97">
        <v>769</v>
      </c>
      <c r="K21" s="97"/>
      <c r="L21" s="47">
        <f>SUM(M21:N21)</f>
        <v>796</v>
      </c>
      <c r="M21" s="97">
        <v>796</v>
      </c>
      <c r="N21" s="97"/>
    </row>
    <row r="22" spans="1:14" ht="110.25">
      <c r="A22" s="165" t="s">
        <v>180</v>
      </c>
      <c r="B22" s="95" t="s">
        <v>305</v>
      </c>
      <c r="C22" s="51" t="s">
        <v>495</v>
      </c>
      <c r="D22" s="57" t="s">
        <v>527</v>
      </c>
      <c r="E22" s="51" t="s">
        <v>155</v>
      </c>
      <c r="F22" s="47">
        <f>SUM(G22:H22)</f>
        <v>91</v>
      </c>
      <c r="G22" s="97">
        <v>91</v>
      </c>
      <c r="H22" s="97"/>
      <c r="I22" s="47">
        <f>SUM(J22:K22)</f>
        <v>0</v>
      </c>
      <c r="J22" s="97"/>
      <c r="K22" s="97"/>
      <c r="L22" s="47">
        <f>SUM(M22:N22)</f>
        <v>0</v>
      </c>
      <c r="M22" s="97"/>
      <c r="N22" s="97"/>
    </row>
    <row r="23" spans="1:14" s="99" customFormat="1" ht="189">
      <c r="A23" s="167" t="s">
        <v>12</v>
      </c>
      <c r="B23" s="191" t="s">
        <v>38</v>
      </c>
      <c r="C23" s="154"/>
      <c r="D23" s="154"/>
      <c r="E23" s="154"/>
      <c r="F23" s="131">
        <f>SUM(F24,F27,)</f>
        <v>13761.099999999999</v>
      </c>
      <c r="G23" s="131">
        <f aca="true" t="shared" si="7" ref="G23:N23">SUM(G24,G27,)</f>
        <v>0</v>
      </c>
      <c r="H23" s="131">
        <f t="shared" si="7"/>
        <v>13761.099999999999</v>
      </c>
      <c r="I23" s="131">
        <f t="shared" si="7"/>
        <v>4329</v>
      </c>
      <c r="J23" s="131">
        <f t="shared" si="7"/>
        <v>0</v>
      </c>
      <c r="K23" s="131">
        <f t="shared" si="7"/>
        <v>4329</v>
      </c>
      <c r="L23" s="131">
        <f t="shared" si="7"/>
        <v>4496</v>
      </c>
      <c r="M23" s="131">
        <f t="shared" si="7"/>
        <v>0</v>
      </c>
      <c r="N23" s="131">
        <f t="shared" si="7"/>
        <v>4496</v>
      </c>
    </row>
    <row r="24" spans="1:14" s="99" customFormat="1" ht="63">
      <c r="A24" s="160" t="s">
        <v>132</v>
      </c>
      <c r="B24" s="105" t="s">
        <v>131</v>
      </c>
      <c r="C24" s="154"/>
      <c r="D24" s="154"/>
      <c r="E24" s="154"/>
      <c r="F24" s="97">
        <f aca="true" t="shared" si="8" ref="F24:N24">SUM(F25:F26)</f>
        <v>4775.5</v>
      </c>
      <c r="G24" s="97">
        <f t="shared" si="8"/>
        <v>0</v>
      </c>
      <c r="H24" s="97">
        <f t="shared" si="8"/>
        <v>4775.5</v>
      </c>
      <c r="I24" s="97">
        <f t="shared" si="8"/>
        <v>4329</v>
      </c>
      <c r="J24" s="97">
        <f t="shared" si="8"/>
        <v>0</v>
      </c>
      <c r="K24" s="97">
        <f t="shared" si="8"/>
        <v>4329</v>
      </c>
      <c r="L24" s="97">
        <f t="shared" si="8"/>
        <v>4496</v>
      </c>
      <c r="M24" s="97">
        <f t="shared" si="8"/>
        <v>0</v>
      </c>
      <c r="N24" s="97">
        <f t="shared" si="8"/>
        <v>4496</v>
      </c>
    </row>
    <row r="25" spans="1:14" ht="204.75">
      <c r="A25" s="161" t="s">
        <v>466</v>
      </c>
      <c r="B25" s="56" t="s">
        <v>309</v>
      </c>
      <c r="C25" s="106">
        <v>100</v>
      </c>
      <c r="D25" s="104" t="s">
        <v>1008</v>
      </c>
      <c r="E25" s="56" t="s">
        <v>789</v>
      </c>
      <c r="F25" s="47">
        <f>SUM(G25:H25)</f>
        <v>4307</v>
      </c>
      <c r="G25" s="47">
        <v>0</v>
      </c>
      <c r="H25" s="47">
        <v>4307</v>
      </c>
      <c r="I25" s="47">
        <f>SUM(J25:K25)</f>
        <v>4176</v>
      </c>
      <c r="J25" s="47">
        <v>0</v>
      </c>
      <c r="K25" s="47">
        <v>4176</v>
      </c>
      <c r="L25" s="47">
        <f>SUM(M25:N25)</f>
        <v>4343</v>
      </c>
      <c r="M25" s="47">
        <v>0</v>
      </c>
      <c r="N25" s="47">
        <v>4343</v>
      </c>
    </row>
    <row r="26" spans="1:14" ht="126">
      <c r="A26" s="192" t="s">
        <v>700</v>
      </c>
      <c r="B26" s="56" t="s">
        <v>309</v>
      </c>
      <c r="C26" s="106">
        <v>200</v>
      </c>
      <c r="D26" s="104" t="s">
        <v>1008</v>
      </c>
      <c r="E26" s="56" t="s">
        <v>789</v>
      </c>
      <c r="F26" s="47">
        <f>SUM(G26:H26)</f>
        <v>468.5</v>
      </c>
      <c r="G26" s="47"/>
      <c r="H26" s="47">
        <f>431.5+37</f>
        <v>468.5</v>
      </c>
      <c r="I26" s="47">
        <f>SUM(J26:K26)</f>
        <v>153</v>
      </c>
      <c r="J26" s="47"/>
      <c r="K26" s="47">
        <v>153</v>
      </c>
      <c r="L26" s="47">
        <f>SUM(M26:N26)</f>
        <v>153</v>
      </c>
      <c r="M26" s="47"/>
      <c r="N26" s="47">
        <v>153</v>
      </c>
    </row>
    <row r="27" spans="1:14" ht="63">
      <c r="A27" s="160" t="s">
        <v>892</v>
      </c>
      <c r="B27" s="105" t="s">
        <v>893</v>
      </c>
      <c r="C27" s="106"/>
      <c r="D27" s="104" t="s">
        <v>1008</v>
      </c>
      <c r="E27" s="56" t="s">
        <v>789</v>
      </c>
      <c r="F27" s="47">
        <f>SUM(F28:F30)</f>
        <v>8985.599999999999</v>
      </c>
      <c r="G27" s="47">
        <f aca="true" t="shared" si="9" ref="G27:N27">SUM(G28:G30)</f>
        <v>0</v>
      </c>
      <c r="H27" s="47">
        <f t="shared" si="9"/>
        <v>8985.599999999999</v>
      </c>
      <c r="I27" s="47">
        <f t="shared" si="9"/>
        <v>0</v>
      </c>
      <c r="J27" s="47">
        <f t="shared" si="9"/>
        <v>0</v>
      </c>
      <c r="K27" s="47">
        <f t="shared" si="9"/>
        <v>0</v>
      </c>
      <c r="L27" s="47">
        <f t="shared" si="9"/>
        <v>0</v>
      </c>
      <c r="M27" s="47">
        <f t="shared" si="9"/>
        <v>0</v>
      </c>
      <c r="N27" s="47">
        <f t="shared" si="9"/>
        <v>0</v>
      </c>
    </row>
    <row r="28" spans="1:14" ht="94.5">
      <c r="A28" s="160" t="s">
        <v>895</v>
      </c>
      <c r="B28" s="56" t="s">
        <v>894</v>
      </c>
      <c r="C28" s="106">
        <v>200</v>
      </c>
      <c r="D28" s="104" t="s">
        <v>1008</v>
      </c>
      <c r="E28" s="56" t="s">
        <v>789</v>
      </c>
      <c r="F28" s="47">
        <f>SUM(G28:H28)</f>
        <v>665.3</v>
      </c>
      <c r="G28" s="47"/>
      <c r="H28" s="47">
        <v>665.3</v>
      </c>
      <c r="I28" s="47"/>
      <c r="J28" s="47"/>
      <c r="K28" s="47"/>
      <c r="L28" s="47"/>
      <c r="M28" s="47"/>
      <c r="N28" s="47"/>
    </row>
    <row r="29" spans="1:14" ht="78.75">
      <c r="A29" s="94" t="s">
        <v>376</v>
      </c>
      <c r="B29" s="56" t="s">
        <v>894</v>
      </c>
      <c r="C29" s="106">
        <v>300</v>
      </c>
      <c r="D29" s="104" t="s">
        <v>1008</v>
      </c>
      <c r="E29" s="56" t="s">
        <v>789</v>
      </c>
      <c r="F29" s="47">
        <f>SUM(G29:H29)</f>
        <v>58</v>
      </c>
      <c r="G29" s="47"/>
      <c r="H29" s="47">
        <v>58</v>
      </c>
      <c r="I29" s="47">
        <f>SUM(J29:K29)</f>
        <v>0</v>
      </c>
      <c r="J29" s="47"/>
      <c r="K29" s="47"/>
      <c r="L29" s="47">
        <f>SUM(M29:N29)</f>
        <v>0</v>
      </c>
      <c r="M29" s="47"/>
      <c r="N29" s="47"/>
    </row>
    <row r="30" spans="1:14" ht="110.25">
      <c r="A30" s="160" t="s">
        <v>981</v>
      </c>
      <c r="B30" s="56" t="s">
        <v>894</v>
      </c>
      <c r="C30" s="106">
        <v>400</v>
      </c>
      <c r="D30" s="104" t="s">
        <v>1008</v>
      </c>
      <c r="E30" s="56" t="s">
        <v>789</v>
      </c>
      <c r="F30" s="47">
        <f>SUM(G30:H30)</f>
        <v>8262.3</v>
      </c>
      <c r="G30" s="47"/>
      <c r="H30" s="47">
        <v>8262.3</v>
      </c>
      <c r="I30" s="47"/>
      <c r="J30" s="47"/>
      <c r="K30" s="47"/>
      <c r="L30" s="47"/>
      <c r="M30" s="47"/>
      <c r="N30" s="47"/>
    </row>
    <row r="31" spans="1:14" ht="63">
      <c r="A31" s="167" t="s">
        <v>207</v>
      </c>
      <c r="B31" s="193" t="s">
        <v>39</v>
      </c>
      <c r="C31" s="121"/>
      <c r="D31" s="121"/>
      <c r="E31" s="121"/>
      <c r="F31" s="53">
        <f aca="true" t="shared" si="10" ref="F31:N31">SUM(F32,F43,F63,F69)</f>
        <v>670948.5</v>
      </c>
      <c r="G31" s="53">
        <f t="shared" si="10"/>
        <v>475617.20000000007</v>
      </c>
      <c r="H31" s="53">
        <f t="shared" si="10"/>
        <v>195331.30000000002</v>
      </c>
      <c r="I31" s="53">
        <f t="shared" si="10"/>
        <v>569850.1</v>
      </c>
      <c r="J31" s="53">
        <f t="shared" si="10"/>
        <v>435653.2</v>
      </c>
      <c r="K31" s="53">
        <f t="shared" si="10"/>
        <v>134196.9</v>
      </c>
      <c r="L31" s="53">
        <f t="shared" si="10"/>
        <v>533505.3999999999</v>
      </c>
      <c r="M31" s="53">
        <f t="shared" si="10"/>
        <v>405095.9</v>
      </c>
      <c r="N31" s="53">
        <f t="shared" si="10"/>
        <v>128409.5</v>
      </c>
    </row>
    <row r="32" spans="1:14" ht="94.5">
      <c r="A32" s="167" t="s">
        <v>1030</v>
      </c>
      <c r="B32" s="193" t="s">
        <v>40</v>
      </c>
      <c r="C32" s="121"/>
      <c r="D32" s="121"/>
      <c r="E32" s="121"/>
      <c r="F32" s="53">
        <f aca="true" t="shared" si="11" ref="F32:N32">SUM(F33,F36,F38)</f>
        <v>179137.7</v>
      </c>
      <c r="G32" s="53">
        <f t="shared" si="11"/>
        <v>149388.6</v>
      </c>
      <c r="H32" s="53">
        <f t="shared" si="11"/>
        <v>29749.1</v>
      </c>
      <c r="I32" s="53">
        <f t="shared" si="11"/>
        <v>171410.8</v>
      </c>
      <c r="J32" s="53">
        <f t="shared" si="11"/>
        <v>153706</v>
      </c>
      <c r="K32" s="53">
        <f t="shared" si="11"/>
        <v>17704.8</v>
      </c>
      <c r="L32" s="53">
        <f t="shared" si="11"/>
        <v>112457</v>
      </c>
      <c r="M32" s="194">
        <f t="shared" si="11"/>
        <v>99492</v>
      </c>
      <c r="N32" s="53">
        <f t="shared" si="11"/>
        <v>12965</v>
      </c>
    </row>
    <row r="33" spans="1:14" ht="63">
      <c r="A33" s="161" t="s">
        <v>641</v>
      </c>
      <c r="B33" s="58" t="s">
        <v>899</v>
      </c>
      <c r="C33" s="121"/>
      <c r="D33" s="121"/>
      <c r="E33" s="121"/>
      <c r="F33" s="59">
        <f aca="true" t="shared" si="12" ref="F33:N33">SUM(F34:F35)</f>
        <v>111940.5</v>
      </c>
      <c r="G33" s="59">
        <f t="shared" si="12"/>
        <v>87053</v>
      </c>
      <c r="H33" s="59">
        <f t="shared" si="12"/>
        <v>24887.5</v>
      </c>
      <c r="I33" s="59">
        <f t="shared" si="12"/>
        <v>106736.8</v>
      </c>
      <c r="J33" s="59">
        <f t="shared" si="12"/>
        <v>91664</v>
      </c>
      <c r="K33" s="59">
        <f t="shared" si="12"/>
        <v>15072.8</v>
      </c>
      <c r="L33" s="59">
        <f t="shared" si="12"/>
        <v>108964</v>
      </c>
      <c r="M33" s="59">
        <f t="shared" si="12"/>
        <v>95999</v>
      </c>
      <c r="N33" s="59">
        <f t="shared" si="12"/>
        <v>12965</v>
      </c>
    </row>
    <row r="34" spans="1:14" ht="157.5">
      <c r="A34" s="165" t="s">
        <v>541</v>
      </c>
      <c r="B34" s="51" t="s">
        <v>902</v>
      </c>
      <c r="C34" s="51" t="s">
        <v>784</v>
      </c>
      <c r="D34" s="57" t="s">
        <v>647</v>
      </c>
      <c r="E34" s="57" t="s">
        <v>527</v>
      </c>
      <c r="F34" s="47">
        <f>SUM(G34:H34)</f>
        <v>24887.5</v>
      </c>
      <c r="G34" s="47">
        <v>0</v>
      </c>
      <c r="H34" s="47">
        <v>24887.5</v>
      </c>
      <c r="I34" s="47">
        <f>SUM(J34:K34)</f>
        <v>15072.8</v>
      </c>
      <c r="J34" s="47">
        <v>0</v>
      </c>
      <c r="K34" s="47">
        <v>15072.8</v>
      </c>
      <c r="L34" s="47">
        <f>SUM(M34:N34)</f>
        <v>12965</v>
      </c>
      <c r="M34" s="47">
        <v>0</v>
      </c>
      <c r="N34" s="47">
        <v>12965</v>
      </c>
    </row>
    <row r="35" spans="1:14" ht="157.5">
      <c r="A35" s="160" t="s">
        <v>760</v>
      </c>
      <c r="B35" s="95" t="s">
        <v>903</v>
      </c>
      <c r="C35" s="51" t="s">
        <v>784</v>
      </c>
      <c r="D35" s="57" t="s">
        <v>647</v>
      </c>
      <c r="E35" s="57" t="s">
        <v>527</v>
      </c>
      <c r="F35" s="47">
        <f>SUM(G35:H35)</f>
        <v>87053</v>
      </c>
      <c r="G35" s="47">
        <v>87053</v>
      </c>
      <c r="H35" s="47">
        <v>0</v>
      </c>
      <c r="I35" s="47">
        <f>SUM(J35:K35)</f>
        <v>91664</v>
      </c>
      <c r="J35" s="47">
        <v>91664</v>
      </c>
      <c r="K35" s="47">
        <v>0</v>
      </c>
      <c r="L35" s="47">
        <f>SUM(M35:N35)</f>
        <v>95999</v>
      </c>
      <c r="M35" s="47">
        <v>95999</v>
      </c>
      <c r="N35" s="47">
        <v>0</v>
      </c>
    </row>
    <row r="36" spans="1:14" ht="63">
      <c r="A36" s="160" t="s">
        <v>631</v>
      </c>
      <c r="B36" s="93" t="s">
        <v>41</v>
      </c>
      <c r="C36" s="51"/>
      <c r="D36" s="51"/>
      <c r="E36" s="51"/>
      <c r="F36" s="47">
        <f aca="true" t="shared" si="13" ref="F36:N36">F37</f>
        <v>1693</v>
      </c>
      <c r="G36" s="47">
        <f t="shared" si="13"/>
        <v>1693</v>
      </c>
      <c r="H36" s="47">
        <f t="shared" si="13"/>
        <v>0</v>
      </c>
      <c r="I36" s="47">
        <f t="shared" si="13"/>
        <v>3493</v>
      </c>
      <c r="J36" s="47">
        <f t="shared" si="13"/>
        <v>3493</v>
      </c>
      <c r="K36" s="47">
        <f t="shared" si="13"/>
        <v>0</v>
      </c>
      <c r="L36" s="47">
        <f t="shared" si="13"/>
        <v>3493</v>
      </c>
      <c r="M36" s="123">
        <f t="shared" si="13"/>
        <v>3493</v>
      </c>
      <c r="N36" s="47">
        <f t="shared" si="13"/>
        <v>0</v>
      </c>
    </row>
    <row r="37" spans="1:14" ht="189">
      <c r="A37" s="161" t="s">
        <v>734</v>
      </c>
      <c r="B37" s="95" t="s">
        <v>913</v>
      </c>
      <c r="C37" s="51" t="s">
        <v>784</v>
      </c>
      <c r="D37" s="51" t="s">
        <v>789</v>
      </c>
      <c r="E37" s="57" t="s">
        <v>528</v>
      </c>
      <c r="F37" s="47">
        <f>SUM(G37:H37)</f>
        <v>1693</v>
      </c>
      <c r="G37" s="47">
        <v>1693</v>
      </c>
      <c r="H37" s="47"/>
      <c r="I37" s="47">
        <f>SUM(J37:K37)</f>
        <v>3493</v>
      </c>
      <c r="J37" s="47">
        <v>3493</v>
      </c>
      <c r="K37" s="47">
        <v>0</v>
      </c>
      <c r="L37" s="47">
        <f>SUM(M37:N37)</f>
        <v>3493</v>
      </c>
      <c r="M37" s="47">
        <v>3493</v>
      </c>
      <c r="N37" s="47">
        <v>0</v>
      </c>
    </row>
    <row r="38" spans="1:14" ht="63">
      <c r="A38" s="166" t="s">
        <v>595</v>
      </c>
      <c r="B38" s="93" t="s">
        <v>42</v>
      </c>
      <c r="C38" s="51"/>
      <c r="D38" s="51"/>
      <c r="E38" s="51"/>
      <c r="F38" s="47">
        <f aca="true" t="shared" si="14" ref="F38:N38">SUM(F39:F42)</f>
        <v>65504.200000000004</v>
      </c>
      <c r="G38" s="47">
        <f t="shared" si="14"/>
        <v>60642.6</v>
      </c>
      <c r="H38" s="47">
        <f t="shared" si="14"/>
        <v>4861.6</v>
      </c>
      <c r="I38" s="47">
        <f t="shared" si="14"/>
        <v>61181</v>
      </c>
      <c r="J38" s="47">
        <f t="shared" si="14"/>
        <v>58549</v>
      </c>
      <c r="K38" s="47">
        <f t="shared" si="14"/>
        <v>2632</v>
      </c>
      <c r="L38" s="47">
        <f t="shared" si="14"/>
        <v>0</v>
      </c>
      <c r="M38" s="47">
        <f t="shared" si="14"/>
        <v>0</v>
      </c>
      <c r="N38" s="47">
        <f t="shared" si="14"/>
        <v>0</v>
      </c>
    </row>
    <row r="39" spans="1:14" ht="78.75">
      <c r="A39" s="166" t="s">
        <v>523</v>
      </c>
      <c r="B39" s="95" t="s">
        <v>597</v>
      </c>
      <c r="C39" s="51" t="s">
        <v>495</v>
      </c>
      <c r="D39" s="51" t="s">
        <v>647</v>
      </c>
      <c r="E39" s="51" t="s">
        <v>527</v>
      </c>
      <c r="F39" s="59">
        <f>SUM(G39:H39)</f>
        <v>4369.6</v>
      </c>
      <c r="G39" s="59"/>
      <c r="H39" s="59">
        <v>4369.6</v>
      </c>
      <c r="I39" s="59">
        <f>SUM(J39:K39)</f>
        <v>2632</v>
      </c>
      <c r="J39" s="59"/>
      <c r="K39" s="59">
        <v>2632</v>
      </c>
      <c r="L39" s="59">
        <f>SUM(M39:N39)</f>
        <v>0</v>
      </c>
      <c r="M39" s="59"/>
      <c r="N39" s="59"/>
    </row>
    <row r="40" spans="1:14" ht="94.5">
      <c r="A40" s="166" t="s">
        <v>661</v>
      </c>
      <c r="B40" s="95" t="s">
        <v>598</v>
      </c>
      <c r="C40" s="51" t="s">
        <v>495</v>
      </c>
      <c r="D40" s="51" t="s">
        <v>647</v>
      </c>
      <c r="E40" s="51" t="s">
        <v>527</v>
      </c>
      <c r="F40" s="59">
        <f>SUM(G40:H40)</f>
        <v>53507</v>
      </c>
      <c r="G40" s="59">
        <v>53507</v>
      </c>
      <c r="H40" s="59"/>
      <c r="I40" s="59">
        <f>SUM(J40:K40)</f>
        <v>58549</v>
      </c>
      <c r="J40" s="59">
        <v>58549</v>
      </c>
      <c r="K40" s="59"/>
      <c r="L40" s="59">
        <f>SUM(M40:N40)</f>
        <v>0</v>
      </c>
      <c r="M40" s="59"/>
      <c r="N40" s="59"/>
    </row>
    <row r="41" spans="1:14" ht="157.5">
      <c r="A41" s="166" t="s">
        <v>460</v>
      </c>
      <c r="B41" s="51" t="s">
        <v>374</v>
      </c>
      <c r="C41" s="51" t="s">
        <v>495</v>
      </c>
      <c r="D41" s="51" t="s">
        <v>647</v>
      </c>
      <c r="E41" s="51" t="s">
        <v>527</v>
      </c>
      <c r="F41" s="59">
        <f>SUM(G41:H41)</f>
        <v>274.3</v>
      </c>
      <c r="G41" s="59">
        <v>260.6</v>
      </c>
      <c r="H41" s="59">
        <v>13.7</v>
      </c>
      <c r="I41" s="59">
        <f>SUM(J41:K41)</f>
        <v>0</v>
      </c>
      <c r="J41" s="59"/>
      <c r="K41" s="59"/>
      <c r="L41" s="59">
        <f>SUM(M41:N41)</f>
        <v>0</v>
      </c>
      <c r="M41" s="59"/>
      <c r="N41" s="59"/>
    </row>
    <row r="42" spans="1:14" ht="173.25">
      <c r="A42" s="177" t="s">
        <v>735</v>
      </c>
      <c r="B42" s="51" t="s">
        <v>374</v>
      </c>
      <c r="C42" s="51" t="s">
        <v>784</v>
      </c>
      <c r="D42" s="51" t="s">
        <v>647</v>
      </c>
      <c r="E42" s="51" t="s">
        <v>527</v>
      </c>
      <c r="F42" s="59">
        <f>SUM(G42:H42)</f>
        <v>7353.3</v>
      </c>
      <c r="G42" s="59">
        <v>6875</v>
      </c>
      <c r="H42" s="59">
        <v>478.3</v>
      </c>
      <c r="I42" s="59">
        <f>SUM(J42:K42)</f>
        <v>0</v>
      </c>
      <c r="J42" s="59"/>
      <c r="K42" s="59"/>
      <c r="L42" s="59">
        <f>SUM(M42:N42)</f>
        <v>0</v>
      </c>
      <c r="M42" s="59"/>
      <c r="N42" s="59"/>
    </row>
    <row r="43" spans="1:14" s="99" customFormat="1" ht="94.5">
      <c r="A43" s="167" t="s">
        <v>1031</v>
      </c>
      <c r="B43" s="169" t="s">
        <v>43</v>
      </c>
      <c r="C43" s="89"/>
      <c r="D43" s="89"/>
      <c r="E43" s="89"/>
      <c r="F43" s="88">
        <f>SUM(F44,F50,F53,F56,F58)</f>
        <v>400607.7</v>
      </c>
      <c r="G43" s="88">
        <f aca="true" t="shared" si="15" ref="G43:N43">SUM(G44,G50,G53,G56,G58)</f>
        <v>312759.60000000003</v>
      </c>
      <c r="H43" s="88">
        <f t="shared" si="15"/>
        <v>87848.1</v>
      </c>
      <c r="I43" s="88">
        <f t="shared" si="15"/>
        <v>309141.3</v>
      </c>
      <c r="J43" s="88">
        <f t="shared" si="15"/>
        <v>270011.2</v>
      </c>
      <c r="K43" s="88">
        <f t="shared" si="15"/>
        <v>39130.1</v>
      </c>
      <c r="L43" s="88">
        <f t="shared" si="15"/>
        <v>328980.19999999995</v>
      </c>
      <c r="M43" s="88">
        <f t="shared" si="15"/>
        <v>293242.9</v>
      </c>
      <c r="N43" s="88">
        <f t="shared" si="15"/>
        <v>35737.3</v>
      </c>
    </row>
    <row r="44" spans="1:14" s="99" customFormat="1" ht="47.25">
      <c r="A44" s="161" t="s">
        <v>777</v>
      </c>
      <c r="B44" s="105" t="s">
        <v>44</v>
      </c>
      <c r="C44" s="89"/>
      <c r="D44" s="89"/>
      <c r="E44" s="89"/>
      <c r="F44" s="47">
        <f>SUM(F45:F49)</f>
        <v>272064.1</v>
      </c>
      <c r="G44" s="47">
        <f aca="true" t="shared" si="16" ref="G44:N44">SUM(G45:G49)</f>
        <v>199399</v>
      </c>
      <c r="H44" s="47">
        <f t="shared" si="16"/>
        <v>72665.1</v>
      </c>
      <c r="I44" s="47">
        <f>SUM(I45:I49)</f>
        <v>240429.09999999998</v>
      </c>
      <c r="J44" s="47">
        <f t="shared" si="16"/>
        <v>204724.1</v>
      </c>
      <c r="K44" s="47">
        <f t="shared" si="16"/>
        <v>35705</v>
      </c>
      <c r="L44" s="47">
        <f t="shared" si="16"/>
        <v>245199.59999999998</v>
      </c>
      <c r="M44" s="47">
        <f t="shared" si="16"/>
        <v>213640.3</v>
      </c>
      <c r="N44" s="47">
        <f t="shared" si="16"/>
        <v>31559.3</v>
      </c>
    </row>
    <row r="45" spans="1:14" ht="110.25">
      <c r="A45" s="161" t="s">
        <v>718</v>
      </c>
      <c r="B45" s="56" t="s">
        <v>904</v>
      </c>
      <c r="C45" s="51" t="s">
        <v>784</v>
      </c>
      <c r="D45" s="57" t="s">
        <v>647</v>
      </c>
      <c r="E45" s="57" t="s">
        <v>533</v>
      </c>
      <c r="F45" s="47">
        <f>SUM(G45:H45)</f>
        <v>71474.6</v>
      </c>
      <c r="G45" s="97">
        <v>0</v>
      </c>
      <c r="H45" s="97">
        <v>71474.6</v>
      </c>
      <c r="I45" s="47">
        <f>SUM(J45:K45)</f>
        <v>34465.8</v>
      </c>
      <c r="J45" s="97">
        <v>0</v>
      </c>
      <c r="K45" s="97">
        <v>34465.8</v>
      </c>
      <c r="L45" s="47">
        <f>SUM(M45:N45)</f>
        <v>30270.8</v>
      </c>
      <c r="M45" s="97">
        <v>0</v>
      </c>
      <c r="N45" s="97">
        <v>30270.8</v>
      </c>
    </row>
    <row r="46" spans="1:14" ht="94.5">
      <c r="A46" s="161" t="s">
        <v>628</v>
      </c>
      <c r="B46" s="95" t="s">
        <v>905</v>
      </c>
      <c r="C46" s="51" t="s">
        <v>784</v>
      </c>
      <c r="D46" s="57" t="s">
        <v>647</v>
      </c>
      <c r="E46" s="57" t="s">
        <v>533</v>
      </c>
      <c r="F46" s="47">
        <f>SUM(G46:H46)</f>
        <v>186562</v>
      </c>
      <c r="G46" s="47">
        <v>186562</v>
      </c>
      <c r="H46" s="47">
        <v>0</v>
      </c>
      <c r="I46" s="47">
        <f>SUM(J46:K46)</f>
        <v>191733</v>
      </c>
      <c r="J46" s="47">
        <v>191733</v>
      </c>
      <c r="K46" s="47">
        <v>0</v>
      </c>
      <c r="L46" s="47">
        <f>SUM(M46:N46)</f>
        <v>200493</v>
      </c>
      <c r="M46" s="47">
        <v>200493</v>
      </c>
      <c r="N46" s="47">
        <v>0</v>
      </c>
    </row>
    <row r="47" spans="1:14" ht="157.5">
      <c r="A47" s="161" t="s">
        <v>679</v>
      </c>
      <c r="B47" s="56" t="s">
        <v>680</v>
      </c>
      <c r="C47" s="51" t="s">
        <v>784</v>
      </c>
      <c r="D47" s="57" t="s">
        <v>647</v>
      </c>
      <c r="E47" s="57" t="s">
        <v>533</v>
      </c>
      <c r="F47" s="47">
        <f>SUM(G47:H47)</f>
        <v>4960.5</v>
      </c>
      <c r="G47" s="97">
        <v>3770</v>
      </c>
      <c r="H47" s="97">
        <v>1190.5</v>
      </c>
      <c r="I47" s="47">
        <f>SUM(J47:K47)</f>
        <v>5163.3</v>
      </c>
      <c r="J47" s="97">
        <v>3924.1</v>
      </c>
      <c r="K47" s="97">
        <v>1239.2</v>
      </c>
      <c r="L47" s="47">
        <f>SUM(M47:N47)</f>
        <v>5368.8</v>
      </c>
      <c r="M47" s="97">
        <v>4080.3</v>
      </c>
      <c r="N47" s="97">
        <v>1288.5</v>
      </c>
    </row>
    <row r="48" spans="1:14" ht="173.25">
      <c r="A48" s="161" t="s">
        <v>629</v>
      </c>
      <c r="B48" s="95" t="s">
        <v>906</v>
      </c>
      <c r="C48" s="51" t="s">
        <v>784</v>
      </c>
      <c r="D48" s="57" t="s">
        <v>647</v>
      </c>
      <c r="E48" s="57" t="s">
        <v>533</v>
      </c>
      <c r="F48" s="47">
        <f>SUM(G48:H48)</f>
        <v>1055</v>
      </c>
      <c r="G48" s="47">
        <v>1055</v>
      </c>
      <c r="H48" s="47">
        <v>0</v>
      </c>
      <c r="I48" s="47">
        <f>SUM(J48:K48)</f>
        <v>1055</v>
      </c>
      <c r="J48" s="47">
        <v>1055</v>
      </c>
      <c r="K48" s="47">
        <v>0</v>
      </c>
      <c r="L48" s="47">
        <f>SUM(M48:N48)</f>
        <v>1055</v>
      </c>
      <c r="M48" s="47">
        <v>1055</v>
      </c>
      <c r="N48" s="47">
        <v>0</v>
      </c>
    </row>
    <row r="49" spans="1:14" ht="173.25">
      <c r="A49" s="160" t="s">
        <v>681</v>
      </c>
      <c r="B49" s="95" t="s">
        <v>167</v>
      </c>
      <c r="C49" s="51" t="s">
        <v>784</v>
      </c>
      <c r="D49" s="57" t="s">
        <v>647</v>
      </c>
      <c r="E49" s="57" t="s">
        <v>533</v>
      </c>
      <c r="F49" s="47">
        <f>SUM(G49:H49)</f>
        <v>8012</v>
      </c>
      <c r="G49" s="47">
        <v>8012</v>
      </c>
      <c r="H49" s="47"/>
      <c r="I49" s="47">
        <f>SUM(J49:K49)</f>
        <v>8012</v>
      </c>
      <c r="J49" s="47">
        <v>8012</v>
      </c>
      <c r="K49" s="47"/>
      <c r="L49" s="47">
        <f>SUM(M49:N49)</f>
        <v>8012</v>
      </c>
      <c r="M49" s="47">
        <v>8012</v>
      </c>
      <c r="N49" s="47"/>
    </row>
    <row r="50" spans="1:14" ht="47.25">
      <c r="A50" s="160" t="s">
        <v>223</v>
      </c>
      <c r="B50" s="58" t="s">
        <v>45</v>
      </c>
      <c r="C50" s="51"/>
      <c r="D50" s="51"/>
      <c r="E50" s="51"/>
      <c r="F50" s="47">
        <f>SUM(F51:F52)</f>
        <v>328.4</v>
      </c>
      <c r="G50" s="47">
        <f aca="true" t="shared" si="17" ref="G50:N50">SUM(G51:G52)</f>
        <v>0</v>
      </c>
      <c r="H50" s="47">
        <f t="shared" si="17"/>
        <v>328.4</v>
      </c>
      <c r="I50" s="47">
        <f t="shared" si="17"/>
        <v>213.1</v>
      </c>
      <c r="J50" s="47">
        <f t="shared" si="17"/>
        <v>213.1</v>
      </c>
      <c r="K50" s="47">
        <f t="shared" si="17"/>
        <v>0</v>
      </c>
      <c r="L50" s="47">
        <f t="shared" si="17"/>
        <v>221.6</v>
      </c>
      <c r="M50" s="47">
        <f t="shared" si="17"/>
        <v>221.6</v>
      </c>
      <c r="N50" s="47">
        <f t="shared" si="17"/>
        <v>0</v>
      </c>
    </row>
    <row r="51" spans="1:14" ht="94.5">
      <c r="A51" s="160" t="s">
        <v>883</v>
      </c>
      <c r="B51" s="95" t="s">
        <v>882</v>
      </c>
      <c r="C51" s="51" t="s">
        <v>784</v>
      </c>
      <c r="D51" s="57" t="s">
        <v>647</v>
      </c>
      <c r="E51" s="57" t="s">
        <v>647</v>
      </c>
      <c r="F51" s="47">
        <f>SUM(G51:H51)</f>
        <v>328.4</v>
      </c>
      <c r="G51" s="97"/>
      <c r="H51" s="97">
        <v>328.4</v>
      </c>
      <c r="I51" s="47">
        <f>SUM(J51:K51)</f>
        <v>0</v>
      </c>
      <c r="J51" s="97"/>
      <c r="K51" s="97"/>
      <c r="L51" s="47">
        <f>SUM(M51:N51)</f>
        <v>0</v>
      </c>
      <c r="M51" s="97"/>
      <c r="N51" s="97"/>
    </row>
    <row r="52" spans="1:14" ht="94.5">
      <c r="A52" s="165" t="s">
        <v>542</v>
      </c>
      <c r="B52" s="95" t="s">
        <v>908</v>
      </c>
      <c r="C52" s="51" t="s">
        <v>784</v>
      </c>
      <c r="D52" s="57" t="s">
        <v>647</v>
      </c>
      <c r="E52" s="57" t="s">
        <v>647</v>
      </c>
      <c r="F52" s="47">
        <f>SUM(G52:H52)</f>
        <v>0</v>
      </c>
      <c r="G52" s="97"/>
      <c r="H52" s="97"/>
      <c r="I52" s="47">
        <f>SUM(J52:K52)</f>
        <v>213.1</v>
      </c>
      <c r="J52" s="97">
        <v>213.1</v>
      </c>
      <c r="K52" s="97"/>
      <c r="L52" s="47">
        <f>SUM(M52:N52)</f>
        <v>221.6</v>
      </c>
      <c r="M52" s="97">
        <v>221.6</v>
      </c>
      <c r="N52" s="97"/>
    </row>
    <row r="53" spans="1:14" ht="47.25">
      <c r="A53" s="166" t="s">
        <v>637</v>
      </c>
      <c r="B53" s="58" t="s">
        <v>46</v>
      </c>
      <c r="C53" s="51"/>
      <c r="D53" s="57"/>
      <c r="E53" s="57"/>
      <c r="F53" s="47">
        <f>SUM(F54:F55)</f>
        <v>73114.5</v>
      </c>
      <c r="G53" s="47">
        <f aca="true" t="shared" si="18" ref="G53:N53">SUM(G54:G55)</f>
        <v>61147.2</v>
      </c>
      <c r="H53" s="47">
        <f t="shared" si="18"/>
        <v>11967.3</v>
      </c>
      <c r="I53" s="47">
        <f>SUM(I54:I55)</f>
        <v>15443.800000000001</v>
      </c>
      <c r="J53" s="47">
        <f t="shared" si="18"/>
        <v>14671.6</v>
      </c>
      <c r="K53" s="47">
        <f t="shared" si="18"/>
        <v>772.2</v>
      </c>
      <c r="L53" s="47">
        <f t="shared" si="18"/>
        <v>83559</v>
      </c>
      <c r="M53" s="47">
        <f t="shared" si="18"/>
        <v>79381</v>
      </c>
      <c r="N53" s="47">
        <f t="shared" si="18"/>
        <v>4178</v>
      </c>
    </row>
    <row r="54" spans="1:14" ht="110.25">
      <c r="A54" s="55" t="s">
        <v>763</v>
      </c>
      <c r="B54" s="56" t="s">
        <v>135</v>
      </c>
      <c r="C54" s="51" t="s">
        <v>495</v>
      </c>
      <c r="D54" s="51" t="s">
        <v>647</v>
      </c>
      <c r="E54" s="51" t="s">
        <v>533</v>
      </c>
      <c r="F54" s="59">
        <f>SUM(G54:H54)</f>
        <v>11967.3</v>
      </c>
      <c r="G54" s="59"/>
      <c r="H54" s="59">
        <v>11967.3</v>
      </c>
      <c r="I54" s="59">
        <f>SUM(J54:K54)</f>
        <v>772.2</v>
      </c>
      <c r="J54" s="59"/>
      <c r="K54" s="59">
        <f>597+175.2</f>
        <v>772.2</v>
      </c>
      <c r="L54" s="59">
        <f>SUM(M54:N54)</f>
        <v>4178</v>
      </c>
      <c r="M54" s="59"/>
      <c r="N54" s="59">
        <v>4178</v>
      </c>
    </row>
    <row r="55" spans="1:14" ht="94.5">
      <c r="A55" s="166" t="s">
        <v>661</v>
      </c>
      <c r="B55" s="51" t="s">
        <v>698</v>
      </c>
      <c r="C55" s="51" t="s">
        <v>495</v>
      </c>
      <c r="D55" s="51" t="s">
        <v>647</v>
      </c>
      <c r="E55" s="51" t="s">
        <v>533</v>
      </c>
      <c r="F55" s="59">
        <f>SUM(G55:H55)</f>
        <v>61147.2</v>
      </c>
      <c r="G55" s="59">
        <v>61147.2</v>
      </c>
      <c r="H55" s="59"/>
      <c r="I55" s="59">
        <f>SUM(J55:K55)</f>
        <v>14671.6</v>
      </c>
      <c r="J55" s="59">
        <v>14671.6</v>
      </c>
      <c r="K55" s="59"/>
      <c r="L55" s="59">
        <f>SUM(M55:N55)</f>
        <v>79381</v>
      </c>
      <c r="M55" s="59">
        <v>79381</v>
      </c>
      <c r="N55" s="59"/>
    </row>
    <row r="56" spans="1:14" ht="110.25">
      <c r="A56" s="160" t="s">
        <v>432</v>
      </c>
      <c r="B56" s="58" t="s">
        <v>434</v>
      </c>
      <c r="C56" s="51"/>
      <c r="D56" s="51"/>
      <c r="E56" s="51"/>
      <c r="F56" s="47">
        <f>F57</f>
        <v>1682.5</v>
      </c>
      <c r="G56" s="47">
        <f aca="true" t="shared" si="19" ref="G56:N56">G57</f>
        <v>1592.2</v>
      </c>
      <c r="H56" s="47">
        <f t="shared" si="19"/>
        <v>90.3</v>
      </c>
      <c r="I56" s="47">
        <f t="shared" si="19"/>
        <v>0</v>
      </c>
      <c r="J56" s="47">
        <f t="shared" si="19"/>
        <v>0</v>
      </c>
      <c r="K56" s="47">
        <f t="shared" si="19"/>
        <v>0</v>
      </c>
      <c r="L56" s="47">
        <f t="shared" si="19"/>
        <v>0</v>
      </c>
      <c r="M56" s="47">
        <f t="shared" si="19"/>
        <v>0</v>
      </c>
      <c r="N56" s="47">
        <f t="shared" si="19"/>
        <v>0</v>
      </c>
    </row>
    <row r="57" spans="1:14" ht="157.5">
      <c r="A57" s="160" t="s">
        <v>433</v>
      </c>
      <c r="B57" s="95" t="s">
        <v>442</v>
      </c>
      <c r="C57" s="51" t="s">
        <v>784</v>
      </c>
      <c r="D57" s="51" t="s">
        <v>647</v>
      </c>
      <c r="E57" s="51" t="s">
        <v>533</v>
      </c>
      <c r="F57" s="47">
        <f>SUM(G57:H57)</f>
        <v>1682.5</v>
      </c>
      <c r="G57" s="47">
        <v>1592.2</v>
      </c>
      <c r="H57" s="47">
        <v>90.3</v>
      </c>
      <c r="I57" s="47">
        <f>SUM(J57:K57)</f>
        <v>0</v>
      </c>
      <c r="J57" s="47"/>
      <c r="K57" s="47"/>
      <c r="L57" s="47">
        <f>SUM(M57:N57)</f>
        <v>0</v>
      </c>
      <c r="M57" s="47"/>
      <c r="N57" s="47"/>
    </row>
    <row r="58" spans="1:14" ht="78.75">
      <c r="A58" s="166" t="s">
        <v>881</v>
      </c>
      <c r="B58" s="58" t="s">
        <v>872</v>
      </c>
      <c r="C58" s="51"/>
      <c r="D58" s="51"/>
      <c r="E58" s="51"/>
      <c r="F58" s="59">
        <f>SUM(F59:F62)</f>
        <v>53418.2</v>
      </c>
      <c r="G58" s="59">
        <f aca="true" t="shared" si="20" ref="G58:N58">SUM(G59:G62)</f>
        <v>50621.2</v>
      </c>
      <c r="H58" s="59">
        <f t="shared" si="20"/>
        <v>2797</v>
      </c>
      <c r="I58" s="59">
        <f>SUM(I59:I62)</f>
        <v>53055.299999999996</v>
      </c>
      <c r="J58" s="59">
        <f t="shared" si="20"/>
        <v>50402.399999999994</v>
      </c>
      <c r="K58" s="59">
        <f t="shared" si="20"/>
        <v>2652.8999999999996</v>
      </c>
      <c r="L58" s="59">
        <f t="shared" si="20"/>
        <v>0</v>
      </c>
      <c r="M58" s="59">
        <f t="shared" si="20"/>
        <v>0</v>
      </c>
      <c r="N58" s="59">
        <f t="shared" si="20"/>
        <v>0</v>
      </c>
    </row>
    <row r="59" spans="1:14" ht="105">
      <c r="A59" s="178" t="s">
        <v>870</v>
      </c>
      <c r="B59" s="137" t="s">
        <v>871</v>
      </c>
      <c r="C59" s="51" t="s">
        <v>495</v>
      </c>
      <c r="D59" s="51" t="s">
        <v>647</v>
      </c>
      <c r="E59" s="51" t="s">
        <v>533</v>
      </c>
      <c r="F59" s="59">
        <f>G59+H59</f>
        <v>24038.8</v>
      </c>
      <c r="G59" s="59">
        <v>22836.8</v>
      </c>
      <c r="H59" s="59">
        <v>1202</v>
      </c>
      <c r="I59" s="59">
        <f>J59+K59</f>
        <v>43983.2</v>
      </c>
      <c r="J59" s="59">
        <v>41784</v>
      </c>
      <c r="K59" s="59">
        <v>2199.2</v>
      </c>
      <c r="L59" s="59">
        <f>M59+N59</f>
        <v>0</v>
      </c>
      <c r="M59" s="59"/>
      <c r="N59" s="59"/>
    </row>
    <row r="60" spans="1:14" ht="126">
      <c r="A60" s="166" t="s">
        <v>733</v>
      </c>
      <c r="B60" s="51" t="s">
        <v>876</v>
      </c>
      <c r="C60" s="51" t="s">
        <v>495</v>
      </c>
      <c r="D60" s="51" t="s">
        <v>647</v>
      </c>
      <c r="E60" s="51" t="s">
        <v>533</v>
      </c>
      <c r="F60" s="59">
        <f>G60+H60</f>
        <v>274.3</v>
      </c>
      <c r="G60" s="59">
        <v>260.6</v>
      </c>
      <c r="H60" s="59">
        <v>13.7</v>
      </c>
      <c r="I60" s="59">
        <f>J60+K60</f>
        <v>0</v>
      </c>
      <c r="J60" s="59"/>
      <c r="K60" s="59"/>
      <c r="L60" s="59">
        <f>M60+N60</f>
        <v>0</v>
      </c>
      <c r="M60" s="59"/>
      <c r="N60" s="59"/>
    </row>
    <row r="61" spans="1:14" ht="141.75">
      <c r="A61" s="166" t="s">
        <v>875</v>
      </c>
      <c r="B61" s="51" t="s">
        <v>876</v>
      </c>
      <c r="C61" s="51" t="s">
        <v>784</v>
      </c>
      <c r="D61" s="51" t="s">
        <v>647</v>
      </c>
      <c r="E61" s="51" t="s">
        <v>533</v>
      </c>
      <c r="F61" s="47">
        <f>SUM(G61:H61)</f>
        <v>15275.5</v>
      </c>
      <c r="G61" s="47">
        <v>14385.7</v>
      </c>
      <c r="H61" s="47">
        <v>889.8</v>
      </c>
      <c r="I61" s="47">
        <f>SUM(J61:K61)</f>
        <v>2573.3999999999996</v>
      </c>
      <c r="J61" s="47">
        <v>2444.7</v>
      </c>
      <c r="K61" s="47">
        <v>128.7</v>
      </c>
      <c r="L61" s="47">
        <f>SUM(M61:N61)</f>
        <v>0</v>
      </c>
      <c r="M61" s="47"/>
      <c r="N61" s="47"/>
    </row>
    <row r="62" spans="1:14" ht="135">
      <c r="A62" s="144" t="s">
        <v>874</v>
      </c>
      <c r="B62" s="95" t="s">
        <v>873</v>
      </c>
      <c r="C62" s="51" t="s">
        <v>784</v>
      </c>
      <c r="D62" s="51" t="s">
        <v>647</v>
      </c>
      <c r="E62" s="51" t="s">
        <v>533</v>
      </c>
      <c r="F62" s="47">
        <f>SUM(G62:H62)</f>
        <v>13829.6</v>
      </c>
      <c r="G62" s="47">
        <v>13138.1</v>
      </c>
      <c r="H62" s="47">
        <v>691.5</v>
      </c>
      <c r="I62" s="47">
        <f>SUM(J62:K62)</f>
        <v>6498.7</v>
      </c>
      <c r="J62" s="47">
        <v>6173.7</v>
      </c>
      <c r="K62" s="47">
        <v>325</v>
      </c>
      <c r="L62" s="47">
        <f>SUM(M62:N62)</f>
        <v>0</v>
      </c>
      <c r="M62" s="47"/>
      <c r="N62" s="47"/>
    </row>
    <row r="63" spans="1:14" s="99" customFormat="1" ht="94.5">
      <c r="A63" s="195" t="s">
        <v>224</v>
      </c>
      <c r="B63" s="193" t="s">
        <v>47</v>
      </c>
      <c r="C63" s="121"/>
      <c r="D63" s="121"/>
      <c r="E63" s="121"/>
      <c r="F63" s="53">
        <f>SUM(F64,F67)</f>
        <v>47168.100000000006</v>
      </c>
      <c r="G63" s="53">
        <f aca="true" t="shared" si="21" ref="G63:N63">SUM(G64,G67)</f>
        <v>0</v>
      </c>
      <c r="H63" s="53">
        <f t="shared" si="21"/>
        <v>47168.100000000006</v>
      </c>
      <c r="I63" s="53">
        <f t="shared" si="21"/>
        <v>48555.8</v>
      </c>
      <c r="J63" s="53">
        <f t="shared" si="21"/>
        <v>0</v>
      </c>
      <c r="K63" s="53">
        <f t="shared" si="21"/>
        <v>48555.8</v>
      </c>
      <c r="L63" s="53">
        <f t="shared" si="21"/>
        <v>49896</v>
      </c>
      <c r="M63" s="53">
        <f t="shared" si="21"/>
        <v>0</v>
      </c>
      <c r="N63" s="53">
        <f t="shared" si="21"/>
        <v>49896</v>
      </c>
    </row>
    <row r="64" spans="1:14" s="99" customFormat="1" ht="63">
      <c r="A64" s="161" t="s">
        <v>780</v>
      </c>
      <c r="B64" s="58" t="s">
        <v>48</v>
      </c>
      <c r="C64" s="121"/>
      <c r="D64" s="121"/>
      <c r="E64" s="121"/>
      <c r="F64" s="59">
        <f>SUM(F65:F66)</f>
        <v>46736.3</v>
      </c>
      <c r="G64" s="59">
        <f aca="true" t="shared" si="22" ref="G64:N64">SUM(G65:G66)</f>
        <v>0</v>
      </c>
      <c r="H64" s="59">
        <f t="shared" si="22"/>
        <v>46736.3</v>
      </c>
      <c r="I64" s="59">
        <f t="shared" si="22"/>
        <v>48555.8</v>
      </c>
      <c r="J64" s="59">
        <f t="shared" si="22"/>
        <v>0</v>
      </c>
      <c r="K64" s="59">
        <f t="shared" si="22"/>
        <v>48555.8</v>
      </c>
      <c r="L64" s="59">
        <f t="shared" si="22"/>
        <v>49896</v>
      </c>
      <c r="M64" s="59">
        <f t="shared" si="22"/>
        <v>0</v>
      </c>
      <c r="N64" s="59">
        <f t="shared" si="22"/>
        <v>49896</v>
      </c>
    </row>
    <row r="65" spans="1:14" ht="141.75">
      <c r="A65" s="161" t="s">
        <v>630</v>
      </c>
      <c r="B65" s="51" t="s">
        <v>907</v>
      </c>
      <c r="C65" s="51">
        <v>600</v>
      </c>
      <c r="D65" s="57" t="s">
        <v>647</v>
      </c>
      <c r="E65" s="57" t="s">
        <v>1008</v>
      </c>
      <c r="F65" s="47">
        <f>SUM(G65:H65)</f>
        <v>41518.8</v>
      </c>
      <c r="G65" s="47">
        <v>0</v>
      </c>
      <c r="H65" s="47">
        <v>41518.8</v>
      </c>
      <c r="I65" s="47">
        <f>SUM(J65:K65)</f>
        <v>38680.8</v>
      </c>
      <c r="J65" s="47">
        <v>0</v>
      </c>
      <c r="K65" s="47">
        <v>38680.8</v>
      </c>
      <c r="L65" s="47">
        <f>SUM(M65:N65)</f>
        <v>39644</v>
      </c>
      <c r="M65" s="47">
        <v>0</v>
      </c>
      <c r="N65" s="47">
        <v>39644</v>
      </c>
    </row>
    <row r="66" spans="1:14" ht="126">
      <c r="A66" s="160" t="s">
        <v>507</v>
      </c>
      <c r="B66" s="51" t="s">
        <v>169</v>
      </c>
      <c r="C66" s="51" t="s">
        <v>784</v>
      </c>
      <c r="D66" s="57" t="s">
        <v>647</v>
      </c>
      <c r="E66" s="57" t="s">
        <v>1008</v>
      </c>
      <c r="F66" s="47">
        <f>SUM(G66:H66)</f>
        <v>5217.5</v>
      </c>
      <c r="G66" s="47">
        <v>0</v>
      </c>
      <c r="H66" s="47">
        <v>5217.5</v>
      </c>
      <c r="I66" s="47">
        <f>SUM(J66:K66)</f>
        <v>9875</v>
      </c>
      <c r="J66" s="47">
        <v>0</v>
      </c>
      <c r="K66" s="47">
        <v>9875</v>
      </c>
      <c r="L66" s="47">
        <f>SUM(M66:N66)</f>
        <v>10252</v>
      </c>
      <c r="M66" s="47">
        <v>0</v>
      </c>
      <c r="N66" s="47">
        <v>10252</v>
      </c>
    </row>
    <row r="67" spans="1:14" ht="47.25">
      <c r="A67" s="160" t="s">
        <v>508</v>
      </c>
      <c r="B67" s="58" t="s">
        <v>584</v>
      </c>
      <c r="C67" s="51"/>
      <c r="D67" s="57"/>
      <c r="E67" s="57"/>
      <c r="F67" s="47">
        <f>F68</f>
        <v>431.8</v>
      </c>
      <c r="G67" s="47">
        <f aca="true" t="shared" si="23" ref="G67:N67">G68</f>
        <v>0</v>
      </c>
      <c r="H67" s="47">
        <f t="shared" si="23"/>
        <v>431.8</v>
      </c>
      <c r="I67" s="47">
        <f t="shared" si="23"/>
        <v>0</v>
      </c>
      <c r="J67" s="47">
        <f t="shared" si="23"/>
        <v>0</v>
      </c>
      <c r="K67" s="47">
        <f t="shared" si="23"/>
        <v>0</v>
      </c>
      <c r="L67" s="47">
        <f t="shared" si="23"/>
        <v>0</v>
      </c>
      <c r="M67" s="47">
        <f t="shared" si="23"/>
        <v>0</v>
      </c>
      <c r="N67" s="47">
        <f t="shared" si="23"/>
        <v>0</v>
      </c>
    </row>
    <row r="68" spans="1:14" ht="78.75">
      <c r="A68" s="160" t="s">
        <v>582</v>
      </c>
      <c r="B68" s="51" t="s">
        <v>585</v>
      </c>
      <c r="C68" s="51" t="s">
        <v>784</v>
      </c>
      <c r="D68" s="51" t="s">
        <v>647</v>
      </c>
      <c r="E68" s="51" t="s">
        <v>1008</v>
      </c>
      <c r="F68" s="47">
        <f>SUM(G68:H68)</f>
        <v>431.8</v>
      </c>
      <c r="G68" s="47">
        <v>0</v>
      </c>
      <c r="H68" s="47">
        <v>431.8</v>
      </c>
      <c r="I68" s="47">
        <f>SUM(J68:K68)</f>
        <v>0</v>
      </c>
      <c r="J68" s="47">
        <v>0</v>
      </c>
      <c r="K68" s="47"/>
      <c r="L68" s="47">
        <f>SUM(M68:N68)</f>
        <v>0</v>
      </c>
      <c r="M68" s="47">
        <v>0</v>
      </c>
      <c r="N68" s="47"/>
    </row>
    <row r="69" spans="1:14" ht="94.5">
      <c r="A69" s="167" t="s">
        <v>1032</v>
      </c>
      <c r="B69" s="115" t="s">
        <v>49</v>
      </c>
      <c r="C69" s="89"/>
      <c r="D69" s="89"/>
      <c r="E69" s="89"/>
      <c r="F69" s="88">
        <f>SUM(F70,F72,F81,F76,F78)</f>
        <v>44035</v>
      </c>
      <c r="G69" s="88">
        <f aca="true" t="shared" si="24" ref="G69:N69">SUM(G70,G72,G81,G76,G78)</f>
        <v>13469</v>
      </c>
      <c r="H69" s="88">
        <f t="shared" si="24"/>
        <v>30566.000000000004</v>
      </c>
      <c r="I69" s="88">
        <f t="shared" si="24"/>
        <v>40742.2</v>
      </c>
      <c r="J69" s="88">
        <f t="shared" si="24"/>
        <v>11936</v>
      </c>
      <c r="K69" s="88">
        <f t="shared" si="24"/>
        <v>28806.2</v>
      </c>
      <c r="L69" s="88">
        <f t="shared" si="24"/>
        <v>42172.2</v>
      </c>
      <c r="M69" s="88">
        <f t="shared" si="24"/>
        <v>12361</v>
      </c>
      <c r="N69" s="88">
        <f t="shared" si="24"/>
        <v>29811.2</v>
      </c>
    </row>
    <row r="70" spans="1:14" ht="47.25">
      <c r="A70" s="161" t="s">
        <v>768</v>
      </c>
      <c r="B70" s="58" t="s">
        <v>50</v>
      </c>
      <c r="C70" s="89"/>
      <c r="D70" s="89"/>
      <c r="E70" s="89"/>
      <c r="F70" s="47">
        <f aca="true" t="shared" si="25" ref="F70:N70">F71</f>
        <v>2127.6</v>
      </c>
      <c r="G70" s="47">
        <f t="shared" si="25"/>
        <v>0</v>
      </c>
      <c r="H70" s="47">
        <f t="shared" si="25"/>
        <v>2127.6</v>
      </c>
      <c r="I70" s="47">
        <f t="shared" si="25"/>
        <v>2220</v>
      </c>
      <c r="J70" s="47">
        <f t="shared" si="25"/>
        <v>0</v>
      </c>
      <c r="K70" s="47">
        <f t="shared" si="25"/>
        <v>2220</v>
      </c>
      <c r="L70" s="47">
        <f t="shared" si="25"/>
        <v>2350</v>
      </c>
      <c r="M70" s="123">
        <f t="shared" si="25"/>
        <v>0</v>
      </c>
      <c r="N70" s="47">
        <f t="shared" si="25"/>
        <v>2350</v>
      </c>
    </row>
    <row r="71" spans="1:14" ht="173.25">
      <c r="A71" s="165" t="s">
        <v>801</v>
      </c>
      <c r="B71" s="51" t="s">
        <v>909</v>
      </c>
      <c r="C71" s="51">
        <v>100</v>
      </c>
      <c r="D71" s="57" t="s">
        <v>647</v>
      </c>
      <c r="E71" s="57" t="s">
        <v>1009</v>
      </c>
      <c r="F71" s="47">
        <f>SUM(G71:H71)</f>
        <v>2127.6</v>
      </c>
      <c r="G71" s="97"/>
      <c r="H71" s="97">
        <v>2127.6</v>
      </c>
      <c r="I71" s="47">
        <f>SUM(J71:K71)</f>
        <v>2220</v>
      </c>
      <c r="J71" s="97"/>
      <c r="K71" s="97">
        <v>2220</v>
      </c>
      <c r="L71" s="47">
        <f>SUM(M71:N71)</f>
        <v>2350</v>
      </c>
      <c r="M71" s="97"/>
      <c r="N71" s="97">
        <v>2350</v>
      </c>
    </row>
    <row r="72" spans="1:14" ht="110.25">
      <c r="A72" s="161" t="s">
        <v>767</v>
      </c>
      <c r="B72" s="58" t="s">
        <v>51</v>
      </c>
      <c r="C72" s="51"/>
      <c r="D72" s="51"/>
      <c r="E72" s="51"/>
      <c r="F72" s="47">
        <f aca="true" t="shared" si="26" ref="F72:N72">SUM(F73:F75)</f>
        <v>27787.300000000003</v>
      </c>
      <c r="G72" s="47">
        <f t="shared" si="26"/>
        <v>0</v>
      </c>
      <c r="H72" s="47">
        <f t="shared" si="26"/>
        <v>27787.300000000003</v>
      </c>
      <c r="I72" s="47">
        <f t="shared" si="26"/>
        <v>26586.2</v>
      </c>
      <c r="J72" s="47">
        <f t="shared" si="26"/>
        <v>0</v>
      </c>
      <c r="K72" s="47">
        <f t="shared" si="26"/>
        <v>26586.2</v>
      </c>
      <c r="L72" s="47">
        <f t="shared" si="26"/>
        <v>27461.2</v>
      </c>
      <c r="M72" s="47">
        <f t="shared" si="26"/>
        <v>0</v>
      </c>
      <c r="N72" s="47">
        <f t="shared" si="26"/>
        <v>27461.2</v>
      </c>
    </row>
    <row r="73" spans="1:14" ht="204.75">
      <c r="A73" s="165" t="s">
        <v>802</v>
      </c>
      <c r="B73" s="51" t="s">
        <v>911</v>
      </c>
      <c r="C73" s="51">
        <v>100</v>
      </c>
      <c r="D73" s="104" t="s">
        <v>647</v>
      </c>
      <c r="E73" s="104" t="s">
        <v>1009</v>
      </c>
      <c r="F73" s="47">
        <f>SUM(G73:H73)</f>
        <v>22529.2</v>
      </c>
      <c r="G73" s="97"/>
      <c r="H73" s="97">
        <v>22529.2</v>
      </c>
      <c r="I73" s="47">
        <f>SUM(J73:K73)</f>
        <v>23570</v>
      </c>
      <c r="J73" s="97"/>
      <c r="K73" s="97">
        <v>23570</v>
      </c>
      <c r="L73" s="47">
        <f>SUM(M73:N73)</f>
        <v>24530</v>
      </c>
      <c r="M73" s="97"/>
      <c r="N73" s="97">
        <v>24530</v>
      </c>
    </row>
    <row r="74" spans="1:14" ht="126">
      <c r="A74" s="165" t="s">
        <v>803</v>
      </c>
      <c r="B74" s="51" t="s">
        <v>911</v>
      </c>
      <c r="C74" s="51">
        <v>200</v>
      </c>
      <c r="D74" s="104" t="s">
        <v>647</v>
      </c>
      <c r="E74" s="104" t="s">
        <v>1009</v>
      </c>
      <c r="F74" s="47">
        <f>SUM(G74:H74)</f>
        <v>5246.1</v>
      </c>
      <c r="G74" s="97"/>
      <c r="H74" s="97">
        <v>5246.1</v>
      </c>
      <c r="I74" s="47">
        <f>SUM(J74:K74)</f>
        <v>3004.2</v>
      </c>
      <c r="J74" s="97"/>
      <c r="K74" s="97">
        <v>3004.2</v>
      </c>
      <c r="L74" s="47">
        <f>SUM(M74:N74)</f>
        <v>2919.2</v>
      </c>
      <c r="M74" s="97"/>
      <c r="N74" s="97">
        <v>2919.2</v>
      </c>
    </row>
    <row r="75" spans="1:14" ht="94.5">
      <c r="A75" s="165" t="s">
        <v>804</v>
      </c>
      <c r="B75" s="51" t="s">
        <v>911</v>
      </c>
      <c r="C75" s="51">
        <v>800</v>
      </c>
      <c r="D75" s="104" t="s">
        <v>647</v>
      </c>
      <c r="E75" s="104" t="s">
        <v>1009</v>
      </c>
      <c r="F75" s="47">
        <f>SUM(G75:H75)</f>
        <v>12</v>
      </c>
      <c r="G75" s="97"/>
      <c r="H75" s="97">
        <v>12</v>
      </c>
      <c r="I75" s="47">
        <f>SUM(J75:K75)</f>
        <v>12</v>
      </c>
      <c r="J75" s="97"/>
      <c r="K75" s="97">
        <v>12</v>
      </c>
      <c r="L75" s="47">
        <f>SUM(M75:N75)</f>
        <v>12</v>
      </c>
      <c r="M75" s="97"/>
      <c r="N75" s="97">
        <v>12</v>
      </c>
    </row>
    <row r="76" spans="1:14" ht="63">
      <c r="A76" s="160" t="s">
        <v>747</v>
      </c>
      <c r="B76" s="58" t="s">
        <v>748</v>
      </c>
      <c r="C76" s="51"/>
      <c r="D76" s="104"/>
      <c r="E76" s="104"/>
      <c r="F76" s="47">
        <f>F77</f>
        <v>17.4</v>
      </c>
      <c r="G76" s="47">
        <f aca="true" t="shared" si="27" ref="G76:N76">G77</f>
        <v>0</v>
      </c>
      <c r="H76" s="47">
        <f t="shared" si="27"/>
        <v>17.4</v>
      </c>
      <c r="I76" s="47">
        <f t="shared" si="27"/>
        <v>0</v>
      </c>
      <c r="J76" s="47">
        <f t="shared" si="27"/>
        <v>0</v>
      </c>
      <c r="K76" s="47">
        <f t="shared" si="27"/>
        <v>0</v>
      </c>
      <c r="L76" s="47">
        <f t="shared" si="27"/>
        <v>0</v>
      </c>
      <c r="M76" s="47">
        <f t="shared" si="27"/>
        <v>0</v>
      </c>
      <c r="N76" s="47">
        <f t="shared" si="27"/>
        <v>0</v>
      </c>
    </row>
    <row r="77" spans="1:14" ht="110.25">
      <c r="A77" s="160" t="s">
        <v>749</v>
      </c>
      <c r="B77" s="51" t="s">
        <v>750</v>
      </c>
      <c r="C77" s="51" t="s">
        <v>784</v>
      </c>
      <c r="D77" s="56" t="s">
        <v>647</v>
      </c>
      <c r="E77" s="56" t="s">
        <v>532</v>
      </c>
      <c r="F77" s="47">
        <f>SUM(G77:H77)</f>
        <v>17.4</v>
      </c>
      <c r="G77" s="47"/>
      <c r="H77" s="47">
        <v>17.4</v>
      </c>
      <c r="I77" s="47">
        <f>SUM(J77:K77)</f>
        <v>0</v>
      </c>
      <c r="J77" s="47"/>
      <c r="K77" s="47"/>
      <c r="L77" s="47">
        <f>SUM(M77:N77)</f>
        <v>0</v>
      </c>
      <c r="M77" s="47"/>
      <c r="N77" s="47"/>
    </row>
    <row r="78" spans="1:14" ht="47.25">
      <c r="A78" s="166" t="s">
        <v>588</v>
      </c>
      <c r="B78" s="58" t="s">
        <v>586</v>
      </c>
      <c r="C78" s="51"/>
      <c r="D78" s="104"/>
      <c r="E78" s="104"/>
      <c r="F78" s="47">
        <f>SUM(F79:F80)</f>
        <v>633.7</v>
      </c>
      <c r="G78" s="47">
        <f aca="true" t="shared" si="28" ref="G78:N78">SUM(G79:G80)</f>
        <v>0</v>
      </c>
      <c r="H78" s="47">
        <f t="shared" si="28"/>
        <v>633.7</v>
      </c>
      <c r="I78" s="47">
        <f t="shared" si="28"/>
        <v>0</v>
      </c>
      <c r="J78" s="47">
        <f t="shared" si="28"/>
        <v>0</v>
      </c>
      <c r="K78" s="47">
        <f t="shared" si="28"/>
        <v>0</v>
      </c>
      <c r="L78" s="47">
        <f t="shared" si="28"/>
        <v>0</v>
      </c>
      <c r="M78" s="47">
        <f t="shared" si="28"/>
        <v>0</v>
      </c>
      <c r="N78" s="47">
        <f t="shared" si="28"/>
        <v>0</v>
      </c>
    </row>
    <row r="79" spans="1:14" ht="63">
      <c r="A79" s="166" t="s">
        <v>575</v>
      </c>
      <c r="B79" s="51" t="s">
        <v>587</v>
      </c>
      <c r="C79" s="51" t="s">
        <v>495</v>
      </c>
      <c r="D79" s="56" t="s">
        <v>647</v>
      </c>
      <c r="E79" s="56" t="s">
        <v>1009</v>
      </c>
      <c r="F79" s="47">
        <f>SUM(G79:H79)</f>
        <v>55</v>
      </c>
      <c r="G79" s="97"/>
      <c r="H79" s="97">
        <v>55</v>
      </c>
      <c r="I79" s="47">
        <f>SUM(J79:K79)</f>
        <v>0</v>
      </c>
      <c r="J79" s="97"/>
      <c r="K79" s="97"/>
      <c r="L79" s="47">
        <f>SUM(M79:N79)</f>
        <v>0</v>
      </c>
      <c r="M79" s="97"/>
      <c r="N79" s="97"/>
    </row>
    <row r="80" spans="1:14" ht="47.25">
      <c r="A80" s="166" t="s">
        <v>159</v>
      </c>
      <c r="B80" s="51" t="s">
        <v>587</v>
      </c>
      <c r="C80" s="51" t="s">
        <v>787</v>
      </c>
      <c r="D80" s="56" t="s">
        <v>647</v>
      </c>
      <c r="E80" s="56" t="s">
        <v>1009</v>
      </c>
      <c r="F80" s="47">
        <f>SUM(G80:H80)</f>
        <v>578.7</v>
      </c>
      <c r="G80" s="97"/>
      <c r="H80" s="97">
        <v>578.7</v>
      </c>
      <c r="I80" s="47">
        <f>SUM(J80:K80)</f>
        <v>0</v>
      </c>
      <c r="J80" s="97"/>
      <c r="K80" s="97"/>
      <c r="L80" s="47">
        <f>SUM(M80:N80)</f>
        <v>0</v>
      </c>
      <c r="M80" s="97"/>
      <c r="N80" s="97"/>
    </row>
    <row r="81" spans="1:14" ht="47.25">
      <c r="A81" s="161" t="s">
        <v>765</v>
      </c>
      <c r="B81" s="196" t="s">
        <v>52</v>
      </c>
      <c r="C81" s="51"/>
      <c r="D81" s="51"/>
      <c r="E81" s="51"/>
      <c r="F81" s="47">
        <f>SUM(F82:F84)</f>
        <v>13469</v>
      </c>
      <c r="G81" s="47">
        <f aca="true" t="shared" si="29" ref="G81:N81">SUM(G82:G84)</f>
        <v>13469</v>
      </c>
      <c r="H81" s="47">
        <f t="shared" si="29"/>
        <v>0</v>
      </c>
      <c r="I81" s="47">
        <f t="shared" si="29"/>
        <v>11936</v>
      </c>
      <c r="J81" s="47">
        <f t="shared" si="29"/>
        <v>11936</v>
      </c>
      <c r="K81" s="47">
        <f t="shared" si="29"/>
        <v>0</v>
      </c>
      <c r="L81" s="47">
        <f t="shared" si="29"/>
        <v>12361</v>
      </c>
      <c r="M81" s="47">
        <f t="shared" si="29"/>
        <v>12361</v>
      </c>
      <c r="N81" s="47">
        <f t="shared" si="29"/>
        <v>0</v>
      </c>
    </row>
    <row r="82" spans="1:14" ht="283.5">
      <c r="A82" s="165" t="s">
        <v>640</v>
      </c>
      <c r="B82" s="197" t="s">
        <v>910</v>
      </c>
      <c r="C82" s="51" t="s">
        <v>493</v>
      </c>
      <c r="D82" s="56" t="s">
        <v>789</v>
      </c>
      <c r="E82" s="56" t="s">
        <v>1008</v>
      </c>
      <c r="F82" s="47">
        <f>SUM(G82:H82)</f>
        <v>10800</v>
      </c>
      <c r="G82" s="47">
        <v>10800</v>
      </c>
      <c r="H82" s="47"/>
      <c r="I82" s="47">
        <f>SUM(J82:K82)</f>
        <v>9110</v>
      </c>
      <c r="J82" s="47">
        <v>9110</v>
      </c>
      <c r="K82" s="47"/>
      <c r="L82" s="47">
        <f>SUM(M82:N82)</f>
        <v>9437</v>
      </c>
      <c r="M82" s="47">
        <v>9437</v>
      </c>
      <c r="N82" s="47"/>
    </row>
    <row r="83" spans="1:14" ht="189">
      <c r="A83" s="165" t="s">
        <v>709</v>
      </c>
      <c r="B83" s="197" t="s">
        <v>910</v>
      </c>
      <c r="C83" s="51" t="s">
        <v>787</v>
      </c>
      <c r="D83" s="56" t="s">
        <v>789</v>
      </c>
      <c r="E83" s="56" t="s">
        <v>1008</v>
      </c>
      <c r="F83" s="47">
        <f>SUM(G83:H83)</f>
        <v>2299</v>
      </c>
      <c r="G83" s="47">
        <v>2299</v>
      </c>
      <c r="H83" s="47"/>
      <c r="I83" s="47">
        <f>SUM(J83:K83)</f>
        <v>2380</v>
      </c>
      <c r="J83" s="47">
        <v>2380</v>
      </c>
      <c r="K83" s="47"/>
      <c r="L83" s="47">
        <f>SUM(M83:N83)</f>
        <v>2460</v>
      </c>
      <c r="M83" s="47">
        <v>2460</v>
      </c>
      <c r="N83" s="47"/>
    </row>
    <row r="84" spans="1:14" ht="220.5">
      <c r="A84" s="165" t="s">
        <v>676</v>
      </c>
      <c r="B84" s="197" t="s">
        <v>910</v>
      </c>
      <c r="C84" s="51" t="s">
        <v>784</v>
      </c>
      <c r="D84" s="56" t="s">
        <v>789</v>
      </c>
      <c r="E84" s="56" t="s">
        <v>1008</v>
      </c>
      <c r="F84" s="47">
        <f>SUM(G84:H84)</f>
        <v>370</v>
      </c>
      <c r="G84" s="97">
        <v>370</v>
      </c>
      <c r="H84" s="97"/>
      <c r="I84" s="47">
        <f>SUM(J84:K84)</f>
        <v>446</v>
      </c>
      <c r="J84" s="97">
        <v>446</v>
      </c>
      <c r="K84" s="97"/>
      <c r="L84" s="47">
        <f>SUM(M84:N84)</f>
        <v>464</v>
      </c>
      <c r="M84" s="97">
        <v>464</v>
      </c>
      <c r="N84" s="97"/>
    </row>
    <row r="85" spans="1:14" s="99" customFormat="1" ht="78.75">
      <c r="A85" s="167" t="s">
        <v>386</v>
      </c>
      <c r="B85" s="193" t="s">
        <v>53</v>
      </c>
      <c r="C85" s="121"/>
      <c r="D85" s="121"/>
      <c r="E85" s="121"/>
      <c r="F85" s="53">
        <f aca="true" t="shared" si="30" ref="F85:N85">SUM(F86,F129,F136,F154,F157,F161,F165)</f>
        <v>155342.3</v>
      </c>
      <c r="G85" s="53">
        <f t="shared" si="30"/>
        <v>148685.09999999998</v>
      </c>
      <c r="H85" s="53">
        <f t="shared" si="30"/>
        <v>6657.2</v>
      </c>
      <c r="I85" s="53">
        <f t="shared" si="30"/>
        <v>158091</v>
      </c>
      <c r="J85" s="53">
        <f t="shared" si="30"/>
        <v>153782</v>
      </c>
      <c r="K85" s="53">
        <f t="shared" si="30"/>
        <v>4309</v>
      </c>
      <c r="L85" s="53">
        <f t="shared" si="30"/>
        <v>160263.8</v>
      </c>
      <c r="M85" s="53">
        <f t="shared" si="30"/>
        <v>160263.8</v>
      </c>
      <c r="N85" s="53">
        <f t="shared" si="30"/>
        <v>0</v>
      </c>
    </row>
    <row r="86" spans="1:14" ht="126">
      <c r="A86" s="167" t="s">
        <v>387</v>
      </c>
      <c r="B86" s="115" t="s">
        <v>54</v>
      </c>
      <c r="C86" s="89"/>
      <c r="D86" s="89"/>
      <c r="E86" s="89"/>
      <c r="F86" s="88">
        <f aca="true" t="shared" si="31" ref="F86:N86">SUM(F87,F104)</f>
        <v>66787.6</v>
      </c>
      <c r="G86" s="88">
        <f t="shared" si="31"/>
        <v>61401.899999999994</v>
      </c>
      <c r="H86" s="88">
        <f t="shared" si="31"/>
        <v>5385.7</v>
      </c>
      <c r="I86" s="88">
        <f t="shared" si="31"/>
        <v>62776.1</v>
      </c>
      <c r="J86" s="88">
        <f t="shared" si="31"/>
        <v>58467.1</v>
      </c>
      <c r="K86" s="88">
        <f t="shared" si="31"/>
        <v>4309</v>
      </c>
      <c r="L86" s="88">
        <f t="shared" si="31"/>
        <v>59657.9</v>
      </c>
      <c r="M86" s="190">
        <f t="shared" si="31"/>
        <v>59657.9</v>
      </c>
      <c r="N86" s="88">
        <f t="shared" si="31"/>
        <v>0</v>
      </c>
    </row>
    <row r="87" spans="1:14" ht="47.25">
      <c r="A87" s="161" t="s">
        <v>691</v>
      </c>
      <c r="B87" s="93" t="s">
        <v>55</v>
      </c>
      <c r="C87" s="89"/>
      <c r="D87" s="89"/>
      <c r="E87" s="89"/>
      <c r="F87" s="47">
        <f>SUM(F88:F103)</f>
        <v>29617.3</v>
      </c>
      <c r="G87" s="47">
        <f aca="true" t="shared" si="32" ref="G87:N87">SUM(G88:G103)</f>
        <v>29617.3</v>
      </c>
      <c r="H87" s="47">
        <f t="shared" si="32"/>
        <v>0</v>
      </c>
      <c r="I87" s="47">
        <f t="shared" si="32"/>
        <v>30076.1</v>
      </c>
      <c r="J87" s="47">
        <f t="shared" si="32"/>
        <v>30076.1</v>
      </c>
      <c r="K87" s="47">
        <f t="shared" si="32"/>
        <v>0</v>
      </c>
      <c r="L87" s="47">
        <f t="shared" si="32"/>
        <v>30549.9</v>
      </c>
      <c r="M87" s="47">
        <f t="shared" si="32"/>
        <v>30549.9</v>
      </c>
      <c r="N87" s="47">
        <f t="shared" si="32"/>
        <v>0</v>
      </c>
    </row>
    <row r="88" spans="1:14" ht="157.5">
      <c r="A88" s="165" t="s">
        <v>694</v>
      </c>
      <c r="B88" s="95" t="s">
        <v>114</v>
      </c>
      <c r="C88" s="51" t="s">
        <v>495</v>
      </c>
      <c r="D88" s="51" t="s">
        <v>789</v>
      </c>
      <c r="E88" s="51" t="s">
        <v>1008</v>
      </c>
      <c r="F88" s="150">
        <f>SUM(G88:H88)</f>
        <v>1</v>
      </c>
      <c r="G88" s="151">
        <v>1</v>
      </c>
      <c r="H88" s="151"/>
      <c r="I88" s="150">
        <f>SUM(J88:K88)</f>
        <v>1</v>
      </c>
      <c r="J88" s="151">
        <v>1</v>
      </c>
      <c r="K88" s="151"/>
      <c r="L88" s="150">
        <f>SUM(M88:N88)</f>
        <v>1</v>
      </c>
      <c r="M88" s="151">
        <v>1</v>
      </c>
      <c r="N88" s="151"/>
    </row>
    <row r="89" spans="1:14" ht="141.75">
      <c r="A89" s="166" t="s">
        <v>614</v>
      </c>
      <c r="B89" s="95" t="s">
        <v>114</v>
      </c>
      <c r="C89" s="51" t="s">
        <v>787</v>
      </c>
      <c r="D89" s="51" t="s">
        <v>789</v>
      </c>
      <c r="E89" s="51" t="s">
        <v>1008</v>
      </c>
      <c r="F89" s="150">
        <f>SUM(G89:H89)</f>
        <v>40</v>
      </c>
      <c r="G89" s="151">
        <v>40</v>
      </c>
      <c r="H89" s="151"/>
      <c r="I89" s="150">
        <f>SUM(J89:K89)</f>
        <v>43</v>
      </c>
      <c r="J89" s="151">
        <v>43</v>
      </c>
      <c r="K89" s="151"/>
      <c r="L89" s="150">
        <f>SUM(M89:N89)</f>
        <v>47</v>
      </c>
      <c r="M89" s="151">
        <v>47</v>
      </c>
      <c r="N89" s="151"/>
    </row>
    <row r="90" spans="1:14" ht="141.75">
      <c r="A90" s="166" t="s">
        <v>614</v>
      </c>
      <c r="B90" s="95" t="s">
        <v>809</v>
      </c>
      <c r="C90" s="51" t="s">
        <v>787</v>
      </c>
      <c r="D90" s="51" t="s">
        <v>789</v>
      </c>
      <c r="E90" s="51" t="s">
        <v>1008</v>
      </c>
      <c r="F90" s="150">
        <f>SUM(G90:H90)</f>
        <v>29</v>
      </c>
      <c r="G90" s="151">
        <v>29</v>
      </c>
      <c r="H90" s="151"/>
      <c r="I90" s="150">
        <f>SUM(J90:K90)</f>
        <v>29</v>
      </c>
      <c r="J90" s="151">
        <v>29</v>
      </c>
      <c r="K90" s="151"/>
      <c r="L90" s="150">
        <f>SUM(M90:N90)</f>
        <v>29</v>
      </c>
      <c r="M90" s="151">
        <v>29</v>
      </c>
      <c r="N90" s="151"/>
    </row>
    <row r="91" spans="1:14" ht="78.75">
      <c r="A91" s="161" t="s">
        <v>719</v>
      </c>
      <c r="B91" s="95" t="s">
        <v>238</v>
      </c>
      <c r="C91" s="51" t="s">
        <v>495</v>
      </c>
      <c r="D91" s="51">
        <v>10</v>
      </c>
      <c r="E91" s="57" t="s">
        <v>1008</v>
      </c>
      <c r="F91" s="47">
        <f aca="true" t="shared" si="33" ref="F91:F102">SUM(G91:H91)</f>
        <v>206</v>
      </c>
      <c r="G91" s="47">
        <v>206</v>
      </c>
      <c r="H91" s="47"/>
      <c r="I91" s="47">
        <f aca="true" t="shared" si="34" ref="I91:I102">SUM(J91:K91)</f>
        <v>206</v>
      </c>
      <c r="J91" s="47">
        <v>206</v>
      </c>
      <c r="K91" s="47"/>
      <c r="L91" s="47">
        <f aca="true" t="shared" si="35" ref="L91:L102">SUM(M91:N91)</f>
        <v>206</v>
      </c>
      <c r="M91" s="47">
        <v>206</v>
      </c>
      <c r="N91" s="47"/>
    </row>
    <row r="92" spans="1:14" ht="94.5">
      <c r="A92" s="161" t="s">
        <v>696</v>
      </c>
      <c r="B92" s="95" t="s">
        <v>238</v>
      </c>
      <c r="C92" s="51" t="s">
        <v>787</v>
      </c>
      <c r="D92" s="51">
        <v>10</v>
      </c>
      <c r="E92" s="57" t="s">
        <v>1008</v>
      </c>
      <c r="F92" s="47">
        <f t="shared" si="33"/>
        <v>18060</v>
      </c>
      <c r="G92" s="97">
        <v>18060</v>
      </c>
      <c r="H92" s="97"/>
      <c r="I92" s="47">
        <f t="shared" si="34"/>
        <v>18060</v>
      </c>
      <c r="J92" s="97">
        <v>18060</v>
      </c>
      <c r="K92" s="97"/>
      <c r="L92" s="47">
        <f t="shared" si="35"/>
        <v>18060</v>
      </c>
      <c r="M92" s="97">
        <v>18060</v>
      </c>
      <c r="N92" s="97"/>
    </row>
    <row r="93" spans="1:14" ht="110.25">
      <c r="A93" s="161" t="s">
        <v>720</v>
      </c>
      <c r="B93" s="95" t="s">
        <v>239</v>
      </c>
      <c r="C93" s="51" t="s">
        <v>495</v>
      </c>
      <c r="D93" s="51">
        <v>10</v>
      </c>
      <c r="E93" s="57" t="s">
        <v>1008</v>
      </c>
      <c r="F93" s="47">
        <f t="shared" si="33"/>
        <v>51</v>
      </c>
      <c r="G93" s="47">
        <v>51</v>
      </c>
      <c r="H93" s="47"/>
      <c r="I93" s="47">
        <f t="shared" si="34"/>
        <v>67</v>
      </c>
      <c r="J93" s="47">
        <v>67</v>
      </c>
      <c r="K93" s="47"/>
      <c r="L93" s="47">
        <f t="shared" si="35"/>
        <v>69</v>
      </c>
      <c r="M93" s="47">
        <v>69</v>
      </c>
      <c r="N93" s="47"/>
    </row>
    <row r="94" spans="1:14" ht="94.5">
      <c r="A94" s="161" t="s">
        <v>847</v>
      </c>
      <c r="B94" s="95" t="s">
        <v>239</v>
      </c>
      <c r="C94" s="51" t="s">
        <v>787</v>
      </c>
      <c r="D94" s="51">
        <v>10</v>
      </c>
      <c r="E94" s="57" t="s">
        <v>1008</v>
      </c>
      <c r="F94" s="47">
        <f t="shared" si="33"/>
        <v>2121</v>
      </c>
      <c r="G94" s="97">
        <v>2121</v>
      </c>
      <c r="H94" s="97"/>
      <c r="I94" s="47">
        <f t="shared" si="34"/>
        <v>2192</v>
      </c>
      <c r="J94" s="97">
        <v>2192</v>
      </c>
      <c r="K94" s="97"/>
      <c r="L94" s="47">
        <f t="shared" si="35"/>
        <v>2280</v>
      </c>
      <c r="M94" s="97">
        <v>2280</v>
      </c>
      <c r="N94" s="97"/>
    </row>
    <row r="95" spans="1:14" ht="110.25">
      <c r="A95" s="160" t="s">
        <v>695</v>
      </c>
      <c r="B95" s="95" t="s">
        <v>293</v>
      </c>
      <c r="C95" s="51" t="s">
        <v>495</v>
      </c>
      <c r="D95" s="51">
        <v>10</v>
      </c>
      <c r="E95" s="57" t="s">
        <v>1008</v>
      </c>
      <c r="F95" s="47">
        <f t="shared" si="33"/>
        <v>90</v>
      </c>
      <c r="G95" s="47">
        <v>90</v>
      </c>
      <c r="H95" s="47"/>
      <c r="I95" s="47">
        <f t="shared" si="34"/>
        <v>90</v>
      </c>
      <c r="J95" s="47">
        <v>90</v>
      </c>
      <c r="K95" s="47"/>
      <c r="L95" s="47">
        <f t="shared" si="35"/>
        <v>90</v>
      </c>
      <c r="M95" s="47">
        <v>90</v>
      </c>
      <c r="N95" s="47"/>
    </row>
    <row r="96" spans="1:14" ht="94.5">
      <c r="A96" s="160" t="s">
        <v>848</v>
      </c>
      <c r="B96" s="95" t="s">
        <v>293</v>
      </c>
      <c r="C96" s="51" t="s">
        <v>787</v>
      </c>
      <c r="D96" s="51">
        <v>10</v>
      </c>
      <c r="E96" s="57" t="s">
        <v>1008</v>
      </c>
      <c r="F96" s="47">
        <f t="shared" si="33"/>
        <v>3466</v>
      </c>
      <c r="G96" s="97">
        <v>3466</v>
      </c>
      <c r="H96" s="97"/>
      <c r="I96" s="47">
        <f t="shared" si="34"/>
        <v>3608</v>
      </c>
      <c r="J96" s="97">
        <v>3608</v>
      </c>
      <c r="K96" s="97"/>
      <c r="L96" s="47">
        <f t="shared" si="35"/>
        <v>3756</v>
      </c>
      <c r="M96" s="97">
        <v>3756</v>
      </c>
      <c r="N96" s="97"/>
    </row>
    <row r="97" spans="1:14" ht="173.25">
      <c r="A97" s="160" t="s">
        <v>697</v>
      </c>
      <c r="B97" s="95" t="s">
        <v>294</v>
      </c>
      <c r="C97" s="51" t="s">
        <v>495</v>
      </c>
      <c r="D97" s="51">
        <v>10</v>
      </c>
      <c r="E97" s="57" t="s">
        <v>1008</v>
      </c>
      <c r="F97" s="47">
        <f t="shared" si="33"/>
        <v>2</v>
      </c>
      <c r="G97" s="47">
        <v>2</v>
      </c>
      <c r="H97" s="47"/>
      <c r="I97" s="47">
        <f t="shared" si="34"/>
        <v>2</v>
      </c>
      <c r="J97" s="47">
        <v>2</v>
      </c>
      <c r="K97" s="47"/>
      <c r="L97" s="47">
        <f t="shared" si="35"/>
        <v>2</v>
      </c>
      <c r="M97" s="47">
        <v>2</v>
      </c>
      <c r="N97" s="47"/>
    </row>
    <row r="98" spans="1:14" ht="157.5">
      <c r="A98" s="160" t="s">
        <v>849</v>
      </c>
      <c r="B98" s="95" t="s">
        <v>294</v>
      </c>
      <c r="C98" s="51" t="s">
        <v>787</v>
      </c>
      <c r="D98" s="51">
        <v>10</v>
      </c>
      <c r="E98" s="57" t="s">
        <v>1008</v>
      </c>
      <c r="F98" s="47">
        <f t="shared" si="33"/>
        <v>118</v>
      </c>
      <c r="G98" s="97">
        <v>118</v>
      </c>
      <c r="H98" s="97"/>
      <c r="I98" s="47">
        <f t="shared" si="34"/>
        <v>123</v>
      </c>
      <c r="J98" s="97">
        <v>123</v>
      </c>
      <c r="K98" s="97"/>
      <c r="L98" s="47">
        <f t="shared" si="35"/>
        <v>128</v>
      </c>
      <c r="M98" s="97">
        <v>128</v>
      </c>
      <c r="N98" s="97"/>
    </row>
    <row r="99" spans="1:14" ht="126">
      <c r="A99" s="160" t="s">
        <v>684</v>
      </c>
      <c r="B99" s="95" t="s">
        <v>295</v>
      </c>
      <c r="C99" s="51" t="s">
        <v>495</v>
      </c>
      <c r="D99" s="51">
        <v>10</v>
      </c>
      <c r="E99" s="57" t="s">
        <v>1008</v>
      </c>
      <c r="F99" s="47">
        <f t="shared" si="33"/>
        <v>80</v>
      </c>
      <c r="G99" s="47">
        <v>80</v>
      </c>
      <c r="H99" s="47"/>
      <c r="I99" s="47">
        <f t="shared" si="34"/>
        <v>80</v>
      </c>
      <c r="J99" s="47">
        <v>80</v>
      </c>
      <c r="K99" s="47"/>
      <c r="L99" s="47">
        <f t="shared" si="35"/>
        <v>80</v>
      </c>
      <c r="M99" s="47">
        <v>80</v>
      </c>
      <c r="N99" s="47"/>
    </row>
    <row r="100" spans="1:14" ht="110.25">
      <c r="A100" s="160" t="s">
        <v>850</v>
      </c>
      <c r="B100" s="95" t="s">
        <v>295</v>
      </c>
      <c r="C100" s="51" t="s">
        <v>787</v>
      </c>
      <c r="D100" s="51">
        <v>10</v>
      </c>
      <c r="E100" s="57" t="s">
        <v>1008</v>
      </c>
      <c r="F100" s="47">
        <f t="shared" si="33"/>
        <v>4005</v>
      </c>
      <c r="G100" s="97">
        <v>4005</v>
      </c>
      <c r="H100" s="97"/>
      <c r="I100" s="47">
        <f t="shared" si="34"/>
        <v>4168</v>
      </c>
      <c r="J100" s="97">
        <v>4168</v>
      </c>
      <c r="K100" s="97"/>
      <c r="L100" s="47">
        <f t="shared" si="35"/>
        <v>4338</v>
      </c>
      <c r="M100" s="97">
        <v>4338</v>
      </c>
      <c r="N100" s="97"/>
    </row>
    <row r="101" spans="1:14" ht="110.25">
      <c r="A101" s="161" t="s">
        <v>683</v>
      </c>
      <c r="B101" s="95" t="s">
        <v>296</v>
      </c>
      <c r="C101" s="51" t="s">
        <v>495</v>
      </c>
      <c r="D101" s="51">
        <v>10</v>
      </c>
      <c r="E101" s="57" t="s">
        <v>1008</v>
      </c>
      <c r="F101" s="47">
        <f t="shared" si="33"/>
        <v>26</v>
      </c>
      <c r="G101" s="47">
        <v>26</v>
      </c>
      <c r="H101" s="47"/>
      <c r="I101" s="47">
        <f t="shared" si="34"/>
        <v>26</v>
      </c>
      <c r="J101" s="47">
        <v>26</v>
      </c>
      <c r="K101" s="47"/>
      <c r="L101" s="47">
        <f t="shared" si="35"/>
        <v>26</v>
      </c>
      <c r="M101" s="47">
        <v>26</v>
      </c>
      <c r="N101" s="47"/>
    </row>
    <row r="102" spans="1:14" ht="94.5">
      <c r="A102" s="161" t="s">
        <v>672</v>
      </c>
      <c r="B102" s="95" t="s">
        <v>296</v>
      </c>
      <c r="C102" s="51" t="s">
        <v>787</v>
      </c>
      <c r="D102" s="51">
        <v>10</v>
      </c>
      <c r="E102" s="57" t="s">
        <v>1008</v>
      </c>
      <c r="F102" s="47">
        <f t="shared" si="33"/>
        <v>1022</v>
      </c>
      <c r="G102" s="97">
        <v>1022</v>
      </c>
      <c r="H102" s="97"/>
      <c r="I102" s="47">
        <f t="shared" si="34"/>
        <v>1064</v>
      </c>
      <c r="J102" s="97">
        <v>1064</v>
      </c>
      <c r="K102" s="97"/>
      <c r="L102" s="47">
        <f t="shared" si="35"/>
        <v>1108</v>
      </c>
      <c r="M102" s="97">
        <v>1108</v>
      </c>
      <c r="N102" s="97"/>
    </row>
    <row r="103" spans="1:14" ht="110.25">
      <c r="A103" s="166" t="s">
        <v>960</v>
      </c>
      <c r="B103" s="95" t="s">
        <v>959</v>
      </c>
      <c r="C103" s="51" t="s">
        <v>787</v>
      </c>
      <c r="D103" s="51">
        <v>10</v>
      </c>
      <c r="E103" s="57" t="s">
        <v>1008</v>
      </c>
      <c r="F103" s="47">
        <f>SUM(G103:H103)</f>
        <v>300.3</v>
      </c>
      <c r="G103" s="97">
        <v>300.3</v>
      </c>
      <c r="H103" s="97"/>
      <c r="I103" s="47">
        <f>SUM(J103:K103)</f>
        <v>317.1</v>
      </c>
      <c r="J103" s="97">
        <v>317.1</v>
      </c>
      <c r="K103" s="97"/>
      <c r="L103" s="47">
        <f>SUM(M103:N103)</f>
        <v>329.9</v>
      </c>
      <c r="M103" s="97">
        <v>329.9</v>
      </c>
      <c r="N103" s="97"/>
    </row>
    <row r="104" spans="1:14" ht="47.25">
      <c r="A104" s="160" t="s">
        <v>463</v>
      </c>
      <c r="B104" s="58" t="s">
        <v>23</v>
      </c>
      <c r="C104" s="89"/>
      <c r="D104" s="89"/>
      <c r="E104" s="89"/>
      <c r="F104" s="47">
        <f>SUM(F105:F128)</f>
        <v>37170.3</v>
      </c>
      <c r="G104" s="47">
        <f aca="true" t="shared" si="36" ref="G104:N104">SUM(G105:G128)</f>
        <v>31784.6</v>
      </c>
      <c r="H104" s="47">
        <f t="shared" si="36"/>
        <v>5385.7</v>
      </c>
      <c r="I104" s="47">
        <f t="shared" si="36"/>
        <v>32700</v>
      </c>
      <c r="J104" s="47">
        <f t="shared" si="36"/>
        <v>28391</v>
      </c>
      <c r="K104" s="47">
        <f t="shared" si="36"/>
        <v>4309</v>
      </c>
      <c r="L104" s="47">
        <f t="shared" si="36"/>
        <v>29108</v>
      </c>
      <c r="M104" s="47">
        <f t="shared" si="36"/>
        <v>29108</v>
      </c>
      <c r="N104" s="47">
        <f t="shared" si="36"/>
        <v>0</v>
      </c>
    </row>
    <row r="105" spans="1:14" ht="63">
      <c r="A105" s="161" t="s">
        <v>651</v>
      </c>
      <c r="B105" s="51" t="s">
        <v>274</v>
      </c>
      <c r="C105" s="51" t="s">
        <v>495</v>
      </c>
      <c r="D105" s="51" t="s">
        <v>789</v>
      </c>
      <c r="E105" s="57" t="s">
        <v>527</v>
      </c>
      <c r="F105" s="47">
        <f>SUM(G105:H105)</f>
        <v>49</v>
      </c>
      <c r="G105" s="47"/>
      <c r="H105" s="47">
        <v>49</v>
      </c>
      <c r="I105" s="47">
        <f>SUM(J105:K105)</f>
        <v>49</v>
      </c>
      <c r="J105" s="47"/>
      <c r="K105" s="47">
        <v>49</v>
      </c>
      <c r="L105" s="47">
        <f>SUM(M105:N105)</f>
        <v>0</v>
      </c>
      <c r="M105" s="47"/>
      <c r="N105" s="47">
        <v>0</v>
      </c>
    </row>
    <row r="106" spans="1:14" ht="47.25">
      <c r="A106" s="161" t="s">
        <v>652</v>
      </c>
      <c r="B106" s="51" t="s">
        <v>274</v>
      </c>
      <c r="C106" s="51" t="s">
        <v>787</v>
      </c>
      <c r="D106" s="51" t="s">
        <v>789</v>
      </c>
      <c r="E106" s="57" t="s">
        <v>527</v>
      </c>
      <c r="F106" s="47">
        <f>SUM(G106:H106)</f>
        <v>4260</v>
      </c>
      <c r="G106" s="97"/>
      <c r="H106" s="97">
        <v>4260</v>
      </c>
      <c r="I106" s="47">
        <f>SUM(J106:K106)</f>
        <v>4260</v>
      </c>
      <c r="J106" s="97"/>
      <c r="K106" s="97">
        <v>4260</v>
      </c>
      <c r="L106" s="47">
        <f>SUM(M106:N106)</f>
        <v>0</v>
      </c>
      <c r="M106" s="97"/>
      <c r="N106" s="97">
        <v>0</v>
      </c>
    </row>
    <row r="107" spans="1:14" ht="47.25">
      <c r="A107" s="166" t="s">
        <v>159</v>
      </c>
      <c r="B107" s="95" t="s">
        <v>158</v>
      </c>
      <c r="C107" s="51" t="s">
        <v>787</v>
      </c>
      <c r="D107" s="51">
        <v>10</v>
      </c>
      <c r="E107" s="57" t="s">
        <v>1008</v>
      </c>
      <c r="F107" s="97">
        <f>SUM(G107:H107)</f>
        <v>1076.7</v>
      </c>
      <c r="G107" s="97"/>
      <c r="H107" s="97">
        <v>1076.7</v>
      </c>
      <c r="I107" s="97">
        <f aca="true" t="shared" si="37" ref="I107:I117">SUM(J107:K107)</f>
        <v>0</v>
      </c>
      <c r="J107" s="97"/>
      <c r="K107" s="97"/>
      <c r="L107" s="97">
        <f aca="true" t="shared" si="38" ref="L107:L117">SUM(M107:N107)</f>
        <v>0</v>
      </c>
      <c r="M107" s="122"/>
      <c r="N107" s="97"/>
    </row>
    <row r="108" spans="1:14" ht="94.5">
      <c r="A108" s="160" t="s">
        <v>930</v>
      </c>
      <c r="B108" s="95" t="s">
        <v>240</v>
      </c>
      <c r="C108" s="51" t="s">
        <v>495</v>
      </c>
      <c r="D108" s="51" t="s">
        <v>789</v>
      </c>
      <c r="E108" s="57" t="s">
        <v>1008</v>
      </c>
      <c r="F108" s="47">
        <f aca="true" t="shared" si="39" ref="F108:F117">SUM(G108:H108)</f>
        <v>2</v>
      </c>
      <c r="G108" s="97">
        <v>2</v>
      </c>
      <c r="H108" s="97"/>
      <c r="I108" s="47">
        <f t="shared" si="37"/>
        <v>2</v>
      </c>
      <c r="J108" s="97">
        <v>2</v>
      </c>
      <c r="K108" s="97"/>
      <c r="L108" s="47">
        <f t="shared" si="38"/>
        <v>2</v>
      </c>
      <c r="M108" s="97">
        <v>2</v>
      </c>
      <c r="N108" s="97"/>
    </row>
    <row r="109" spans="1:14" ht="78.75">
      <c r="A109" s="160" t="s">
        <v>1024</v>
      </c>
      <c r="B109" s="95" t="s">
        <v>240</v>
      </c>
      <c r="C109" s="51" t="s">
        <v>787</v>
      </c>
      <c r="D109" s="51" t="s">
        <v>789</v>
      </c>
      <c r="E109" s="57" t="s">
        <v>1008</v>
      </c>
      <c r="F109" s="47">
        <f t="shared" si="39"/>
        <v>186</v>
      </c>
      <c r="G109" s="97">
        <v>186</v>
      </c>
      <c r="H109" s="97"/>
      <c r="I109" s="47">
        <f t="shared" si="37"/>
        <v>193</v>
      </c>
      <c r="J109" s="97">
        <v>193</v>
      </c>
      <c r="K109" s="97"/>
      <c r="L109" s="47">
        <f t="shared" si="38"/>
        <v>201</v>
      </c>
      <c r="M109" s="97">
        <v>201</v>
      </c>
      <c r="N109" s="97"/>
    </row>
    <row r="110" spans="1:14" ht="94.5">
      <c r="A110" s="160" t="s">
        <v>857</v>
      </c>
      <c r="B110" s="95" t="s">
        <v>241</v>
      </c>
      <c r="C110" s="51" t="s">
        <v>495</v>
      </c>
      <c r="D110" s="51" t="s">
        <v>789</v>
      </c>
      <c r="E110" s="57" t="s">
        <v>1008</v>
      </c>
      <c r="F110" s="47">
        <f t="shared" si="39"/>
        <v>1</v>
      </c>
      <c r="G110" s="47">
        <v>1</v>
      </c>
      <c r="H110" s="47"/>
      <c r="I110" s="47">
        <f t="shared" si="37"/>
        <v>1</v>
      </c>
      <c r="J110" s="47">
        <v>1</v>
      </c>
      <c r="K110" s="47"/>
      <c r="L110" s="47">
        <f t="shared" si="38"/>
        <v>1</v>
      </c>
      <c r="M110" s="47">
        <v>1</v>
      </c>
      <c r="N110" s="47"/>
    </row>
    <row r="111" spans="1:14" ht="78.75">
      <c r="A111" s="160" t="s">
        <v>179</v>
      </c>
      <c r="B111" s="95" t="s">
        <v>241</v>
      </c>
      <c r="C111" s="51" t="s">
        <v>787</v>
      </c>
      <c r="D111" s="51" t="s">
        <v>789</v>
      </c>
      <c r="E111" s="57" t="s">
        <v>1008</v>
      </c>
      <c r="F111" s="47">
        <f t="shared" si="39"/>
        <v>123</v>
      </c>
      <c r="G111" s="97">
        <v>123</v>
      </c>
      <c r="H111" s="97"/>
      <c r="I111" s="47">
        <f t="shared" si="37"/>
        <v>128</v>
      </c>
      <c r="J111" s="97">
        <v>128</v>
      </c>
      <c r="K111" s="97"/>
      <c r="L111" s="47">
        <f t="shared" si="38"/>
        <v>133</v>
      </c>
      <c r="M111" s="97">
        <v>133</v>
      </c>
      <c r="N111" s="97"/>
    </row>
    <row r="112" spans="1:14" ht="236.25">
      <c r="A112" s="160" t="s">
        <v>128</v>
      </c>
      <c r="B112" s="95" t="s">
        <v>242</v>
      </c>
      <c r="C112" s="51" t="s">
        <v>495</v>
      </c>
      <c r="D112" s="51">
        <v>10</v>
      </c>
      <c r="E112" s="57" t="s">
        <v>1008</v>
      </c>
      <c r="F112" s="47">
        <f t="shared" si="39"/>
        <v>1</v>
      </c>
      <c r="G112" s="47">
        <v>1</v>
      </c>
      <c r="H112" s="47"/>
      <c r="I112" s="47">
        <f t="shared" si="37"/>
        <v>1</v>
      </c>
      <c r="J112" s="47">
        <v>1</v>
      </c>
      <c r="K112" s="47"/>
      <c r="L112" s="47">
        <f t="shared" si="38"/>
        <v>1</v>
      </c>
      <c r="M112" s="47">
        <v>1</v>
      </c>
      <c r="N112" s="47"/>
    </row>
    <row r="113" spans="1:14" ht="220.5">
      <c r="A113" s="160" t="s">
        <v>129</v>
      </c>
      <c r="B113" s="95" t="s">
        <v>242</v>
      </c>
      <c r="C113" s="51" t="s">
        <v>787</v>
      </c>
      <c r="D113" s="51">
        <v>10</v>
      </c>
      <c r="E113" s="57" t="s">
        <v>1008</v>
      </c>
      <c r="F113" s="47">
        <f t="shared" si="39"/>
        <v>77</v>
      </c>
      <c r="G113" s="97">
        <v>77</v>
      </c>
      <c r="H113" s="97"/>
      <c r="I113" s="47">
        <f t="shared" si="37"/>
        <v>79</v>
      </c>
      <c r="J113" s="97">
        <v>79</v>
      </c>
      <c r="K113" s="97"/>
      <c r="L113" s="47">
        <f t="shared" si="38"/>
        <v>83</v>
      </c>
      <c r="M113" s="97">
        <v>83</v>
      </c>
      <c r="N113" s="97"/>
    </row>
    <row r="114" spans="1:14" ht="94.5">
      <c r="A114" s="160" t="s">
        <v>244</v>
      </c>
      <c r="B114" s="95" t="s">
        <v>243</v>
      </c>
      <c r="C114" s="51" t="s">
        <v>495</v>
      </c>
      <c r="D114" s="51" t="s">
        <v>789</v>
      </c>
      <c r="E114" s="57" t="s">
        <v>1008</v>
      </c>
      <c r="F114" s="47">
        <f t="shared" si="39"/>
        <v>58.5</v>
      </c>
      <c r="G114" s="47">
        <v>58.5</v>
      </c>
      <c r="H114" s="47"/>
      <c r="I114" s="47">
        <f t="shared" si="37"/>
        <v>90</v>
      </c>
      <c r="J114" s="47">
        <v>90</v>
      </c>
      <c r="K114" s="47"/>
      <c r="L114" s="47">
        <f t="shared" si="38"/>
        <v>127</v>
      </c>
      <c r="M114" s="47">
        <v>127</v>
      </c>
      <c r="N114" s="47"/>
    </row>
    <row r="115" spans="1:14" ht="94.5">
      <c r="A115" s="160" t="s">
        <v>244</v>
      </c>
      <c r="B115" s="95" t="s">
        <v>243</v>
      </c>
      <c r="C115" s="51" t="s">
        <v>787</v>
      </c>
      <c r="D115" s="51" t="s">
        <v>789</v>
      </c>
      <c r="E115" s="57" t="s">
        <v>1008</v>
      </c>
      <c r="F115" s="47">
        <f t="shared" si="39"/>
        <v>5960.5</v>
      </c>
      <c r="G115" s="97">
        <v>5960.5</v>
      </c>
      <c r="H115" s="97"/>
      <c r="I115" s="47">
        <f t="shared" si="37"/>
        <v>6169</v>
      </c>
      <c r="J115" s="97">
        <v>6169</v>
      </c>
      <c r="K115" s="97"/>
      <c r="L115" s="47">
        <f t="shared" si="38"/>
        <v>6382</v>
      </c>
      <c r="M115" s="97">
        <v>6382</v>
      </c>
      <c r="N115" s="97"/>
    </row>
    <row r="116" spans="1:14" ht="78.75">
      <c r="A116" s="160" t="s">
        <v>245</v>
      </c>
      <c r="B116" s="95" t="s">
        <v>291</v>
      </c>
      <c r="C116" s="51" t="s">
        <v>495</v>
      </c>
      <c r="D116" s="51">
        <v>10</v>
      </c>
      <c r="E116" s="57" t="s">
        <v>1008</v>
      </c>
      <c r="F116" s="47">
        <f t="shared" si="39"/>
        <v>1</v>
      </c>
      <c r="G116" s="47">
        <v>1</v>
      </c>
      <c r="H116" s="47"/>
      <c r="I116" s="47">
        <f t="shared" si="37"/>
        <v>1</v>
      </c>
      <c r="J116" s="47">
        <v>1</v>
      </c>
      <c r="K116" s="47"/>
      <c r="L116" s="47">
        <f t="shared" si="38"/>
        <v>1</v>
      </c>
      <c r="M116" s="47">
        <v>1</v>
      </c>
      <c r="N116" s="47"/>
    </row>
    <row r="117" spans="1:14" ht="31.5">
      <c r="A117" s="160" t="s">
        <v>290</v>
      </c>
      <c r="B117" s="95" t="s">
        <v>291</v>
      </c>
      <c r="C117" s="51" t="s">
        <v>787</v>
      </c>
      <c r="D117" s="51">
        <v>10</v>
      </c>
      <c r="E117" s="57" t="s">
        <v>1008</v>
      </c>
      <c r="F117" s="47">
        <f t="shared" si="39"/>
        <v>29</v>
      </c>
      <c r="G117" s="97">
        <v>29</v>
      </c>
      <c r="H117" s="97"/>
      <c r="I117" s="47">
        <f t="shared" si="37"/>
        <v>31</v>
      </c>
      <c r="J117" s="97">
        <v>31</v>
      </c>
      <c r="K117" s="97"/>
      <c r="L117" s="47">
        <f t="shared" si="38"/>
        <v>32</v>
      </c>
      <c r="M117" s="97">
        <v>32</v>
      </c>
      <c r="N117" s="97"/>
    </row>
    <row r="118" spans="1:14" ht="78.75">
      <c r="A118" s="166" t="s">
        <v>714</v>
      </c>
      <c r="B118" s="95" t="s">
        <v>713</v>
      </c>
      <c r="C118" s="51" t="s">
        <v>495</v>
      </c>
      <c r="D118" s="51">
        <v>10</v>
      </c>
      <c r="E118" s="57" t="s">
        <v>1008</v>
      </c>
      <c r="F118" s="47">
        <f>SUM(G118:H118)</f>
        <v>1</v>
      </c>
      <c r="G118" s="97">
        <v>1</v>
      </c>
      <c r="H118" s="97"/>
      <c r="I118" s="47">
        <f>SUM(J118:K118)</f>
        <v>1</v>
      </c>
      <c r="J118" s="97">
        <v>1</v>
      </c>
      <c r="K118" s="97"/>
      <c r="L118" s="47">
        <f>SUM(M118:N118)</f>
        <v>1</v>
      </c>
      <c r="M118" s="97">
        <v>1</v>
      </c>
      <c r="N118" s="97"/>
    </row>
    <row r="119" spans="1:14" ht="78.75">
      <c r="A119" s="166" t="s">
        <v>715</v>
      </c>
      <c r="B119" s="95" t="s">
        <v>713</v>
      </c>
      <c r="C119" s="51" t="s">
        <v>787</v>
      </c>
      <c r="D119" s="51">
        <v>10</v>
      </c>
      <c r="E119" s="57" t="s">
        <v>1008</v>
      </c>
      <c r="F119" s="47">
        <f>SUM(G119:H119)</f>
        <v>15</v>
      </c>
      <c r="G119" s="97">
        <v>15</v>
      </c>
      <c r="H119" s="97"/>
      <c r="I119" s="47">
        <f>SUM(J119:K119)</f>
        <v>15</v>
      </c>
      <c r="J119" s="97">
        <v>15</v>
      </c>
      <c r="K119" s="97"/>
      <c r="L119" s="47">
        <f>SUM(M119:N119)</f>
        <v>15</v>
      </c>
      <c r="M119" s="97">
        <v>15</v>
      </c>
      <c r="N119" s="97"/>
    </row>
    <row r="120" spans="1:14" ht="126">
      <c r="A120" s="166" t="s">
        <v>137</v>
      </c>
      <c r="B120" s="95" t="s">
        <v>707</v>
      </c>
      <c r="C120" s="51" t="s">
        <v>495</v>
      </c>
      <c r="D120" s="51">
        <v>10</v>
      </c>
      <c r="E120" s="57" t="s">
        <v>1008</v>
      </c>
      <c r="F120" s="47">
        <f>SUM(G120:H120)</f>
        <v>1</v>
      </c>
      <c r="G120" s="97">
        <v>1</v>
      </c>
      <c r="H120" s="97"/>
      <c r="I120" s="47">
        <f>SUM(J120:K120)</f>
        <v>1</v>
      </c>
      <c r="J120" s="97">
        <v>1</v>
      </c>
      <c r="K120" s="97"/>
      <c r="L120" s="47">
        <f>SUM(M120:N120)</f>
        <v>1</v>
      </c>
      <c r="M120" s="97">
        <v>1</v>
      </c>
      <c r="N120" s="97"/>
    </row>
    <row r="121" spans="1:14" ht="94.5">
      <c r="A121" s="166" t="s">
        <v>706</v>
      </c>
      <c r="B121" s="95" t="s">
        <v>707</v>
      </c>
      <c r="C121" s="51" t="s">
        <v>787</v>
      </c>
      <c r="D121" s="51">
        <v>10</v>
      </c>
      <c r="E121" s="57" t="s">
        <v>1008</v>
      </c>
      <c r="F121" s="47">
        <f>SUM(G121:H121)</f>
        <v>12</v>
      </c>
      <c r="G121" s="97">
        <v>12</v>
      </c>
      <c r="H121" s="97"/>
      <c r="I121" s="47">
        <f>SUM(J121:K121)</f>
        <v>12</v>
      </c>
      <c r="J121" s="97">
        <v>12</v>
      </c>
      <c r="K121" s="97"/>
      <c r="L121" s="47">
        <f>SUM(M121:N121)</f>
        <v>13</v>
      </c>
      <c r="M121" s="97">
        <v>13</v>
      </c>
      <c r="N121" s="97"/>
    </row>
    <row r="122" spans="1:14" ht="110.25">
      <c r="A122" s="160" t="s">
        <v>246</v>
      </c>
      <c r="B122" s="95" t="s">
        <v>292</v>
      </c>
      <c r="C122" s="51" t="s">
        <v>495</v>
      </c>
      <c r="D122" s="51">
        <v>10</v>
      </c>
      <c r="E122" s="57" t="s">
        <v>1008</v>
      </c>
      <c r="F122" s="47">
        <f aca="true" t="shared" si="40" ref="F122:F128">SUM(G122:H122)</f>
        <v>183.8</v>
      </c>
      <c r="G122" s="47">
        <v>183.8</v>
      </c>
      <c r="H122" s="47"/>
      <c r="I122" s="47">
        <f aca="true" t="shared" si="41" ref="I122:I128">SUM(J122:K122)</f>
        <v>206.6</v>
      </c>
      <c r="J122" s="47">
        <v>206.6</v>
      </c>
      <c r="K122" s="47"/>
      <c r="L122" s="47">
        <f aca="true" t="shared" si="42" ref="L122:L128">SUM(M122:N122)</f>
        <v>237.8</v>
      </c>
      <c r="M122" s="47">
        <v>237.8</v>
      </c>
      <c r="N122" s="47"/>
    </row>
    <row r="123" spans="1:14" ht="94.5">
      <c r="A123" s="160" t="s">
        <v>248</v>
      </c>
      <c r="B123" s="95" t="s">
        <v>292</v>
      </c>
      <c r="C123" s="51" t="s">
        <v>787</v>
      </c>
      <c r="D123" s="51">
        <v>10</v>
      </c>
      <c r="E123" s="57" t="s">
        <v>1008</v>
      </c>
      <c r="F123" s="47">
        <f t="shared" si="40"/>
        <v>10401.2</v>
      </c>
      <c r="G123" s="47">
        <v>10401.2</v>
      </c>
      <c r="H123" s="97"/>
      <c r="I123" s="47">
        <f t="shared" si="41"/>
        <v>12358.4</v>
      </c>
      <c r="J123" s="47">
        <v>12358.4</v>
      </c>
      <c r="K123" s="97"/>
      <c r="L123" s="47">
        <f t="shared" si="42"/>
        <v>12830.2</v>
      </c>
      <c r="M123" s="47">
        <v>12830.2</v>
      </c>
      <c r="N123" s="97"/>
    </row>
    <row r="124" spans="1:14" ht="78.75">
      <c r="A124" s="161" t="s">
        <v>1016</v>
      </c>
      <c r="B124" s="95" t="s">
        <v>297</v>
      </c>
      <c r="C124" s="51" t="s">
        <v>495</v>
      </c>
      <c r="D124" s="51" t="s">
        <v>789</v>
      </c>
      <c r="E124" s="57" t="s">
        <v>1008</v>
      </c>
      <c r="F124" s="47">
        <f t="shared" si="40"/>
        <v>2</v>
      </c>
      <c r="G124" s="47">
        <v>2</v>
      </c>
      <c r="H124" s="47"/>
      <c r="I124" s="47">
        <f t="shared" si="41"/>
        <v>2</v>
      </c>
      <c r="J124" s="47">
        <v>2</v>
      </c>
      <c r="K124" s="47"/>
      <c r="L124" s="47">
        <f t="shared" si="42"/>
        <v>2</v>
      </c>
      <c r="M124" s="47">
        <v>2</v>
      </c>
      <c r="N124" s="47"/>
    </row>
    <row r="125" spans="1:14" ht="78.75">
      <c r="A125" s="161" t="s">
        <v>1016</v>
      </c>
      <c r="B125" s="95" t="s">
        <v>297</v>
      </c>
      <c r="C125" s="51" t="s">
        <v>787</v>
      </c>
      <c r="D125" s="51" t="s">
        <v>789</v>
      </c>
      <c r="E125" s="57" t="s">
        <v>1008</v>
      </c>
      <c r="F125" s="47">
        <f t="shared" si="40"/>
        <v>164</v>
      </c>
      <c r="G125" s="97">
        <v>164</v>
      </c>
      <c r="H125" s="97"/>
      <c r="I125" s="47">
        <f t="shared" si="41"/>
        <v>159</v>
      </c>
      <c r="J125" s="97">
        <v>159</v>
      </c>
      <c r="K125" s="97"/>
      <c r="L125" s="47">
        <f t="shared" si="42"/>
        <v>165</v>
      </c>
      <c r="M125" s="97">
        <v>165</v>
      </c>
      <c r="N125" s="97"/>
    </row>
    <row r="126" spans="1:14" ht="189" customHeight="1">
      <c r="A126" s="161" t="s">
        <v>247</v>
      </c>
      <c r="B126" s="95" t="s">
        <v>314</v>
      </c>
      <c r="C126" s="51" t="s">
        <v>787</v>
      </c>
      <c r="D126" s="51">
        <v>10</v>
      </c>
      <c r="E126" s="57" t="s">
        <v>1008</v>
      </c>
      <c r="F126" s="47">
        <f t="shared" si="40"/>
        <v>8</v>
      </c>
      <c r="G126" s="47">
        <v>8</v>
      </c>
      <c r="H126" s="47">
        <v>0</v>
      </c>
      <c r="I126" s="47">
        <f t="shared" si="41"/>
        <v>8</v>
      </c>
      <c r="J126" s="47">
        <v>8</v>
      </c>
      <c r="K126" s="47">
        <v>0</v>
      </c>
      <c r="L126" s="47">
        <f t="shared" si="42"/>
        <v>8</v>
      </c>
      <c r="M126" s="47">
        <v>8</v>
      </c>
      <c r="N126" s="47">
        <v>0</v>
      </c>
    </row>
    <row r="127" spans="1:14" ht="141.75">
      <c r="A127" s="181" t="s">
        <v>112</v>
      </c>
      <c r="B127" s="95" t="s">
        <v>705</v>
      </c>
      <c r="C127" s="51" t="s">
        <v>495</v>
      </c>
      <c r="D127" s="51" t="s">
        <v>789</v>
      </c>
      <c r="E127" s="57" t="s">
        <v>1008</v>
      </c>
      <c r="F127" s="47">
        <f t="shared" si="40"/>
        <v>131.1</v>
      </c>
      <c r="G127" s="97">
        <v>131.1</v>
      </c>
      <c r="H127" s="97"/>
      <c r="I127" s="47">
        <f t="shared" si="41"/>
        <v>131.7</v>
      </c>
      <c r="J127" s="97">
        <v>131.7</v>
      </c>
      <c r="K127" s="97"/>
      <c r="L127" s="47">
        <f t="shared" si="42"/>
        <v>130.7</v>
      </c>
      <c r="M127" s="97">
        <v>130.7</v>
      </c>
      <c r="N127" s="97"/>
    </row>
    <row r="128" spans="1:14" ht="141.75">
      <c r="A128" s="181" t="s">
        <v>113</v>
      </c>
      <c r="B128" s="95" t="s">
        <v>705</v>
      </c>
      <c r="C128" s="51" t="s">
        <v>787</v>
      </c>
      <c r="D128" s="51" t="s">
        <v>789</v>
      </c>
      <c r="E128" s="57" t="s">
        <v>1008</v>
      </c>
      <c r="F128" s="47">
        <f t="shared" si="40"/>
        <v>14426.5</v>
      </c>
      <c r="G128" s="97">
        <v>14426.5</v>
      </c>
      <c r="H128" s="97"/>
      <c r="I128" s="47">
        <f t="shared" si="41"/>
        <v>8801.3</v>
      </c>
      <c r="J128" s="97">
        <v>8801.3</v>
      </c>
      <c r="K128" s="97"/>
      <c r="L128" s="47">
        <f t="shared" si="42"/>
        <v>8741.3</v>
      </c>
      <c r="M128" s="97">
        <v>8741.3</v>
      </c>
      <c r="N128" s="97"/>
    </row>
    <row r="129" spans="1:14" s="99" customFormat="1" ht="126">
      <c r="A129" s="167" t="s">
        <v>318</v>
      </c>
      <c r="B129" s="169" t="s">
        <v>56</v>
      </c>
      <c r="C129" s="89"/>
      <c r="D129" s="89"/>
      <c r="E129" s="89"/>
      <c r="F129" s="88">
        <f>F130</f>
        <v>57323</v>
      </c>
      <c r="G129" s="88">
        <f aca="true" t="shared" si="43" ref="G129:N129">G130</f>
        <v>57323</v>
      </c>
      <c r="H129" s="88">
        <f t="shared" si="43"/>
        <v>0</v>
      </c>
      <c r="I129" s="88">
        <f t="shared" si="43"/>
        <v>61224</v>
      </c>
      <c r="J129" s="88">
        <f t="shared" si="43"/>
        <v>61224</v>
      </c>
      <c r="K129" s="88">
        <f t="shared" si="43"/>
        <v>0</v>
      </c>
      <c r="L129" s="88">
        <f t="shared" si="43"/>
        <v>64779</v>
      </c>
      <c r="M129" s="190">
        <f t="shared" si="43"/>
        <v>64779</v>
      </c>
      <c r="N129" s="88">
        <f t="shared" si="43"/>
        <v>0</v>
      </c>
    </row>
    <row r="130" spans="1:14" s="99" customFormat="1" ht="63">
      <c r="A130" s="161" t="s">
        <v>133</v>
      </c>
      <c r="B130" s="93" t="s">
        <v>57</v>
      </c>
      <c r="C130" s="89"/>
      <c r="D130" s="89"/>
      <c r="E130" s="89"/>
      <c r="F130" s="47">
        <f aca="true" t="shared" si="44" ref="F130:N130">SUM(F131:F135)</f>
        <v>57323</v>
      </c>
      <c r="G130" s="47">
        <f t="shared" si="44"/>
        <v>57323</v>
      </c>
      <c r="H130" s="47">
        <f t="shared" si="44"/>
        <v>0</v>
      </c>
      <c r="I130" s="47">
        <f t="shared" si="44"/>
        <v>61224</v>
      </c>
      <c r="J130" s="47">
        <f t="shared" si="44"/>
        <v>61224</v>
      </c>
      <c r="K130" s="47">
        <f t="shared" si="44"/>
        <v>0</v>
      </c>
      <c r="L130" s="47">
        <f t="shared" si="44"/>
        <v>64779</v>
      </c>
      <c r="M130" s="123">
        <f t="shared" si="44"/>
        <v>64779</v>
      </c>
      <c r="N130" s="47">
        <f t="shared" si="44"/>
        <v>0</v>
      </c>
    </row>
    <row r="131" spans="1:14" ht="173.25">
      <c r="A131" s="165" t="s">
        <v>721</v>
      </c>
      <c r="B131" s="95" t="s">
        <v>275</v>
      </c>
      <c r="C131" s="51" t="s">
        <v>493</v>
      </c>
      <c r="D131" s="51" t="s">
        <v>789</v>
      </c>
      <c r="E131" s="57" t="s">
        <v>533</v>
      </c>
      <c r="F131" s="47">
        <f>SUM(G131:H131)</f>
        <v>3080</v>
      </c>
      <c r="G131" s="97">
        <v>3080</v>
      </c>
      <c r="H131" s="97"/>
      <c r="I131" s="47">
        <f>SUM(J131:K131)</f>
        <v>3388</v>
      </c>
      <c r="J131" s="97">
        <v>3388</v>
      </c>
      <c r="K131" s="97"/>
      <c r="L131" s="47">
        <f>SUM(M131:N131)</f>
        <v>3726</v>
      </c>
      <c r="M131" s="97">
        <v>3726</v>
      </c>
      <c r="N131" s="97"/>
    </row>
    <row r="132" spans="1:14" ht="78.75">
      <c r="A132" s="165" t="s">
        <v>592</v>
      </c>
      <c r="B132" s="95" t="s">
        <v>275</v>
      </c>
      <c r="C132" s="51" t="s">
        <v>495</v>
      </c>
      <c r="D132" s="51" t="s">
        <v>789</v>
      </c>
      <c r="E132" s="57" t="s">
        <v>533</v>
      </c>
      <c r="F132" s="47">
        <f>SUM(G132:H132)</f>
        <v>1235</v>
      </c>
      <c r="G132" s="97">
        <v>1235</v>
      </c>
      <c r="H132" s="97"/>
      <c r="I132" s="47">
        <f>SUM(J132:K132)</f>
        <v>1419</v>
      </c>
      <c r="J132" s="97">
        <v>1419</v>
      </c>
      <c r="K132" s="97"/>
      <c r="L132" s="47">
        <f>SUM(M132:N132)</f>
        <v>1447</v>
      </c>
      <c r="M132" s="97">
        <v>1447</v>
      </c>
      <c r="N132" s="97"/>
    </row>
    <row r="133" spans="1:14" ht="94.5">
      <c r="A133" s="165" t="s">
        <v>674</v>
      </c>
      <c r="B133" s="95" t="s">
        <v>275</v>
      </c>
      <c r="C133" s="51" t="s">
        <v>784</v>
      </c>
      <c r="D133" s="51" t="s">
        <v>789</v>
      </c>
      <c r="E133" s="57" t="s">
        <v>533</v>
      </c>
      <c r="F133" s="47">
        <f>SUM(G133:H133)</f>
        <v>52655</v>
      </c>
      <c r="G133" s="97">
        <v>52655</v>
      </c>
      <c r="H133" s="97"/>
      <c r="I133" s="47">
        <f>SUM(J133:K133)</f>
        <v>56064</v>
      </c>
      <c r="J133" s="97">
        <v>56064</v>
      </c>
      <c r="K133" s="97"/>
      <c r="L133" s="47">
        <f>SUM(M133:N133)</f>
        <v>59253</v>
      </c>
      <c r="M133" s="97">
        <v>59253</v>
      </c>
      <c r="N133" s="97"/>
    </row>
    <row r="134" spans="1:14" ht="47.25" customHeight="1">
      <c r="A134" s="165" t="s">
        <v>249</v>
      </c>
      <c r="B134" s="95" t="s">
        <v>275</v>
      </c>
      <c r="C134" s="51" t="s">
        <v>776</v>
      </c>
      <c r="D134" s="51" t="s">
        <v>789</v>
      </c>
      <c r="E134" s="57" t="s">
        <v>533</v>
      </c>
      <c r="F134" s="47">
        <f>SUM(G134:H134)</f>
        <v>15</v>
      </c>
      <c r="G134" s="97">
        <v>15</v>
      </c>
      <c r="H134" s="97"/>
      <c r="I134" s="47">
        <f>SUM(J134:K134)</f>
        <v>15</v>
      </c>
      <c r="J134" s="97">
        <v>15</v>
      </c>
      <c r="K134" s="97"/>
      <c r="L134" s="47">
        <f>SUM(M134:N134)</f>
        <v>15</v>
      </c>
      <c r="M134" s="97">
        <v>15</v>
      </c>
      <c r="N134" s="97"/>
    </row>
    <row r="135" spans="1:14" ht="173.25">
      <c r="A135" s="192" t="s">
        <v>677</v>
      </c>
      <c r="B135" s="95" t="s">
        <v>666</v>
      </c>
      <c r="C135" s="51" t="s">
        <v>784</v>
      </c>
      <c r="D135" s="51" t="s">
        <v>789</v>
      </c>
      <c r="E135" s="51" t="s">
        <v>1008</v>
      </c>
      <c r="F135" s="47">
        <f>SUM(G135:H135)</f>
        <v>338</v>
      </c>
      <c r="G135" s="97">
        <v>338</v>
      </c>
      <c r="H135" s="97"/>
      <c r="I135" s="47">
        <f>SUM(J135:K135)</f>
        <v>338</v>
      </c>
      <c r="J135" s="97">
        <v>338</v>
      </c>
      <c r="K135" s="97"/>
      <c r="L135" s="47">
        <f>SUM(M135:N135)</f>
        <v>338</v>
      </c>
      <c r="M135" s="97">
        <v>338</v>
      </c>
      <c r="N135" s="97"/>
    </row>
    <row r="136" spans="1:14" s="99" customFormat="1" ht="110.25">
      <c r="A136" s="167" t="s">
        <v>255</v>
      </c>
      <c r="B136" s="169" t="s">
        <v>58</v>
      </c>
      <c r="C136" s="89"/>
      <c r="D136" s="89"/>
      <c r="E136" s="57"/>
      <c r="F136" s="88">
        <f>SUM(F137,F144)</f>
        <v>19626.5</v>
      </c>
      <c r="G136" s="88">
        <f aca="true" t="shared" si="45" ref="G136:N136">SUM(G137,G144)</f>
        <v>19314</v>
      </c>
      <c r="H136" s="88">
        <f t="shared" si="45"/>
        <v>312.5</v>
      </c>
      <c r="I136" s="88">
        <f t="shared" si="45"/>
        <v>23245</v>
      </c>
      <c r="J136" s="88">
        <f t="shared" si="45"/>
        <v>23245</v>
      </c>
      <c r="K136" s="88">
        <f t="shared" si="45"/>
        <v>0</v>
      </c>
      <c r="L136" s="88">
        <f t="shared" si="45"/>
        <v>24555</v>
      </c>
      <c r="M136" s="88">
        <f t="shared" si="45"/>
        <v>24555</v>
      </c>
      <c r="N136" s="88">
        <f t="shared" si="45"/>
        <v>0</v>
      </c>
    </row>
    <row r="137" spans="1:14" s="99" customFormat="1" ht="63">
      <c r="A137" s="161" t="s">
        <v>487</v>
      </c>
      <c r="B137" s="93" t="s">
        <v>59</v>
      </c>
      <c r="C137" s="89"/>
      <c r="D137" s="89"/>
      <c r="E137" s="89"/>
      <c r="F137" s="47">
        <f aca="true" t="shared" si="46" ref="F137:N137">SUM(F138:F143)</f>
        <v>13428.5</v>
      </c>
      <c r="G137" s="47">
        <f t="shared" si="46"/>
        <v>13140</v>
      </c>
      <c r="H137" s="47">
        <f t="shared" si="46"/>
        <v>288.5</v>
      </c>
      <c r="I137" s="47">
        <f t="shared" si="46"/>
        <v>16465</v>
      </c>
      <c r="J137" s="47">
        <f t="shared" si="46"/>
        <v>16465</v>
      </c>
      <c r="K137" s="47">
        <f t="shared" si="46"/>
        <v>0</v>
      </c>
      <c r="L137" s="47">
        <f t="shared" si="46"/>
        <v>17305</v>
      </c>
      <c r="M137" s="47">
        <f t="shared" si="46"/>
        <v>17305</v>
      </c>
      <c r="N137" s="47">
        <f t="shared" si="46"/>
        <v>0</v>
      </c>
    </row>
    <row r="138" spans="1:14" s="99" customFormat="1" ht="47.25">
      <c r="A138" s="166" t="s">
        <v>159</v>
      </c>
      <c r="B138" s="95" t="s">
        <v>160</v>
      </c>
      <c r="C138" s="51" t="s">
        <v>787</v>
      </c>
      <c r="D138" s="51">
        <v>10</v>
      </c>
      <c r="E138" s="57" t="s">
        <v>1008</v>
      </c>
      <c r="F138" s="47">
        <f aca="true" t="shared" si="47" ref="F138:F143">SUM(G138:H138)</f>
        <v>288.5</v>
      </c>
      <c r="G138" s="47"/>
      <c r="H138" s="47">
        <v>288.5</v>
      </c>
      <c r="I138" s="47">
        <f aca="true" t="shared" si="48" ref="I138:I143">SUM(J138:K138)</f>
        <v>0</v>
      </c>
      <c r="J138" s="47"/>
      <c r="K138" s="47"/>
      <c r="L138" s="47">
        <f aca="true" t="shared" si="49" ref="L138:L143">SUM(M138:N138)</f>
        <v>0</v>
      </c>
      <c r="M138" s="123"/>
      <c r="N138" s="47"/>
    </row>
    <row r="139" spans="1:14" ht="78.75">
      <c r="A139" s="161" t="s">
        <v>164</v>
      </c>
      <c r="B139" s="95" t="s">
        <v>923</v>
      </c>
      <c r="C139" s="51" t="s">
        <v>495</v>
      </c>
      <c r="D139" s="51" t="s">
        <v>789</v>
      </c>
      <c r="E139" s="57" t="s">
        <v>1008</v>
      </c>
      <c r="F139" s="47">
        <f t="shared" si="47"/>
        <v>73.5</v>
      </c>
      <c r="G139" s="47">
        <v>73.5</v>
      </c>
      <c r="H139" s="47"/>
      <c r="I139" s="47">
        <f t="shared" si="48"/>
        <v>69</v>
      </c>
      <c r="J139" s="47">
        <v>69</v>
      </c>
      <c r="K139" s="47"/>
      <c r="L139" s="47">
        <f t="shared" si="49"/>
        <v>72</v>
      </c>
      <c r="M139" s="47">
        <v>72</v>
      </c>
      <c r="N139" s="47"/>
    </row>
    <row r="140" spans="1:14" ht="63">
      <c r="A140" s="161" t="s">
        <v>9</v>
      </c>
      <c r="B140" s="95" t="s">
        <v>923</v>
      </c>
      <c r="C140" s="51" t="s">
        <v>787</v>
      </c>
      <c r="D140" s="51" t="s">
        <v>789</v>
      </c>
      <c r="E140" s="57" t="s">
        <v>1008</v>
      </c>
      <c r="F140" s="47">
        <f t="shared" si="47"/>
        <v>5734.5</v>
      </c>
      <c r="G140" s="97">
        <v>5734.5</v>
      </c>
      <c r="H140" s="97"/>
      <c r="I140" s="47">
        <f t="shared" si="48"/>
        <v>8681</v>
      </c>
      <c r="J140" s="97">
        <v>8681</v>
      </c>
      <c r="K140" s="97"/>
      <c r="L140" s="47">
        <f t="shared" si="49"/>
        <v>9029</v>
      </c>
      <c r="M140" s="97">
        <v>9029</v>
      </c>
      <c r="N140" s="97"/>
    </row>
    <row r="141" spans="1:14" ht="78.75">
      <c r="A141" s="161" t="s">
        <v>163</v>
      </c>
      <c r="B141" s="95" t="s">
        <v>912</v>
      </c>
      <c r="C141" s="51" t="s">
        <v>495</v>
      </c>
      <c r="D141" s="51">
        <v>10</v>
      </c>
      <c r="E141" s="57" t="s">
        <v>1008</v>
      </c>
      <c r="F141" s="47">
        <f t="shared" si="47"/>
        <v>1</v>
      </c>
      <c r="G141" s="47">
        <v>1</v>
      </c>
      <c r="H141" s="47"/>
      <c r="I141" s="47">
        <f t="shared" si="48"/>
        <v>1</v>
      </c>
      <c r="J141" s="47">
        <v>1</v>
      </c>
      <c r="K141" s="47"/>
      <c r="L141" s="47">
        <f t="shared" si="49"/>
        <v>1</v>
      </c>
      <c r="M141" s="47">
        <v>1</v>
      </c>
      <c r="N141" s="47"/>
    </row>
    <row r="142" spans="1:14" ht="63">
      <c r="A142" s="161" t="s">
        <v>10</v>
      </c>
      <c r="B142" s="95" t="s">
        <v>912</v>
      </c>
      <c r="C142" s="51">
        <v>300</v>
      </c>
      <c r="D142" s="51">
        <v>10</v>
      </c>
      <c r="E142" s="57" t="s">
        <v>1008</v>
      </c>
      <c r="F142" s="47">
        <f t="shared" si="47"/>
        <v>179</v>
      </c>
      <c r="G142" s="47">
        <v>179</v>
      </c>
      <c r="H142" s="97"/>
      <c r="I142" s="47">
        <f t="shared" si="48"/>
        <v>201</v>
      </c>
      <c r="J142" s="47">
        <v>201</v>
      </c>
      <c r="K142" s="97"/>
      <c r="L142" s="47">
        <f t="shared" si="49"/>
        <v>222</v>
      </c>
      <c r="M142" s="47">
        <v>222</v>
      </c>
      <c r="N142" s="97"/>
    </row>
    <row r="143" spans="1:14" ht="94.5">
      <c r="A143" s="166" t="s">
        <v>170</v>
      </c>
      <c r="B143" s="95" t="s">
        <v>912</v>
      </c>
      <c r="C143" s="51" t="s">
        <v>784</v>
      </c>
      <c r="D143" s="51">
        <v>10</v>
      </c>
      <c r="E143" s="57" t="s">
        <v>1008</v>
      </c>
      <c r="F143" s="47">
        <f t="shared" si="47"/>
        <v>7152</v>
      </c>
      <c r="G143" s="47">
        <v>7152</v>
      </c>
      <c r="H143" s="97"/>
      <c r="I143" s="47">
        <f t="shared" si="48"/>
        <v>7513</v>
      </c>
      <c r="J143" s="47">
        <v>7513</v>
      </c>
      <c r="K143" s="97"/>
      <c r="L143" s="47">
        <f t="shared" si="49"/>
        <v>7981</v>
      </c>
      <c r="M143" s="47">
        <v>7981</v>
      </c>
      <c r="N143" s="97"/>
    </row>
    <row r="144" spans="1:14" ht="78.75">
      <c r="A144" s="161" t="s">
        <v>794</v>
      </c>
      <c r="B144" s="93" t="s">
        <v>60</v>
      </c>
      <c r="C144" s="51"/>
      <c r="D144" s="51"/>
      <c r="E144" s="51"/>
      <c r="F144" s="47">
        <f>SUM(F145:F153)</f>
        <v>6198</v>
      </c>
      <c r="G144" s="47">
        <f aca="true" t="shared" si="50" ref="G144:N144">SUM(G145:G153)</f>
        <v>6174</v>
      </c>
      <c r="H144" s="47">
        <f>SUM(H145:H153)</f>
        <v>24</v>
      </c>
      <c r="I144" s="47">
        <f t="shared" si="50"/>
        <v>6780</v>
      </c>
      <c r="J144" s="47">
        <f t="shared" si="50"/>
        <v>6780</v>
      </c>
      <c r="K144" s="47">
        <f t="shared" si="50"/>
        <v>0</v>
      </c>
      <c r="L144" s="47">
        <f t="shared" si="50"/>
        <v>7250</v>
      </c>
      <c r="M144" s="47">
        <f t="shared" si="50"/>
        <v>7250</v>
      </c>
      <c r="N144" s="47">
        <f t="shared" si="50"/>
        <v>0</v>
      </c>
    </row>
    <row r="145" spans="1:14" ht="204.75">
      <c r="A145" s="165" t="s">
        <v>642</v>
      </c>
      <c r="B145" s="95" t="s">
        <v>399</v>
      </c>
      <c r="C145" s="51" t="s">
        <v>495</v>
      </c>
      <c r="D145" s="51" t="s">
        <v>789</v>
      </c>
      <c r="E145" s="51" t="s">
        <v>528</v>
      </c>
      <c r="F145" s="47">
        <f>G145+H145</f>
        <v>277</v>
      </c>
      <c r="G145" s="97">
        <v>277</v>
      </c>
      <c r="H145" s="97"/>
      <c r="I145" s="47">
        <f>J145+K145</f>
        <v>0</v>
      </c>
      <c r="J145" s="97"/>
      <c r="K145" s="97"/>
      <c r="L145" s="47">
        <f>M145+N145</f>
        <v>0</v>
      </c>
      <c r="M145" s="97"/>
      <c r="N145" s="97"/>
    </row>
    <row r="146" spans="1:14" ht="110.25">
      <c r="A146" s="165" t="s">
        <v>988</v>
      </c>
      <c r="B146" s="95" t="s">
        <v>884</v>
      </c>
      <c r="C146" s="51" t="s">
        <v>495</v>
      </c>
      <c r="D146" s="51" t="s">
        <v>789</v>
      </c>
      <c r="E146" s="51" t="s">
        <v>528</v>
      </c>
      <c r="F146" s="47">
        <f>G146+H146</f>
        <v>24</v>
      </c>
      <c r="G146" s="97"/>
      <c r="H146" s="97">
        <v>24</v>
      </c>
      <c r="I146" s="47">
        <f>J146+K146</f>
        <v>0</v>
      </c>
      <c r="J146" s="97"/>
      <c r="K146" s="97"/>
      <c r="L146" s="47">
        <f>M146+N146</f>
        <v>0</v>
      </c>
      <c r="M146" s="97"/>
      <c r="N146" s="97"/>
    </row>
    <row r="147" spans="1:14" ht="252">
      <c r="A147" s="165" t="s">
        <v>510</v>
      </c>
      <c r="B147" s="95" t="s">
        <v>108</v>
      </c>
      <c r="C147" s="51" t="s">
        <v>787</v>
      </c>
      <c r="D147" s="51" t="s">
        <v>789</v>
      </c>
      <c r="E147" s="57" t="s">
        <v>528</v>
      </c>
      <c r="F147" s="47">
        <f aca="true" t="shared" si="51" ref="F147:F153">SUM(G147:H147)</f>
        <v>6</v>
      </c>
      <c r="G147" s="97">
        <v>6</v>
      </c>
      <c r="H147" s="97"/>
      <c r="I147" s="47">
        <f aca="true" t="shared" si="52" ref="I147:I153">SUM(J147:K147)</f>
        <v>6</v>
      </c>
      <c r="J147" s="97">
        <v>6</v>
      </c>
      <c r="K147" s="97"/>
      <c r="L147" s="47">
        <f aca="true" t="shared" si="53" ref="L147:L153">SUM(M147:N147)</f>
        <v>6</v>
      </c>
      <c r="M147" s="97">
        <v>6</v>
      </c>
      <c r="N147" s="97"/>
    </row>
    <row r="148" spans="1:14" ht="94.5">
      <c r="A148" s="161" t="s">
        <v>1028</v>
      </c>
      <c r="B148" s="95" t="s">
        <v>925</v>
      </c>
      <c r="C148" s="51" t="s">
        <v>495</v>
      </c>
      <c r="D148" s="51" t="s">
        <v>298</v>
      </c>
      <c r="E148" s="57" t="s">
        <v>528</v>
      </c>
      <c r="F148" s="47">
        <f t="shared" si="51"/>
        <v>8</v>
      </c>
      <c r="G148" s="97">
        <v>8</v>
      </c>
      <c r="H148" s="97"/>
      <c r="I148" s="47">
        <f t="shared" si="52"/>
        <v>9</v>
      </c>
      <c r="J148" s="97">
        <v>9</v>
      </c>
      <c r="K148" s="97"/>
      <c r="L148" s="47">
        <f t="shared" si="53"/>
        <v>10</v>
      </c>
      <c r="M148" s="97">
        <v>10</v>
      </c>
      <c r="N148" s="97"/>
    </row>
    <row r="149" spans="1:14" ht="78.75">
      <c r="A149" s="161" t="s">
        <v>368</v>
      </c>
      <c r="B149" s="95" t="s">
        <v>925</v>
      </c>
      <c r="C149" s="51" t="s">
        <v>787</v>
      </c>
      <c r="D149" s="51" t="s">
        <v>298</v>
      </c>
      <c r="E149" s="57" t="s">
        <v>528</v>
      </c>
      <c r="F149" s="47">
        <f t="shared" si="51"/>
        <v>1019</v>
      </c>
      <c r="G149" s="97">
        <v>1019</v>
      </c>
      <c r="H149" s="97"/>
      <c r="I149" s="47">
        <f t="shared" si="52"/>
        <v>1059</v>
      </c>
      <c r="J149" s="97">
        <v>1059</v>
      </c>
      <c r="K149" s="97"/>
      <c r="L149" s="47">
        <f t="shared" si="53"/>
        <v>1100</v>
      </c>
      <c r="M149" s="97">
        <v>1100</v>
      </c>
      <c r="N149" s="97"/>
    </row>
    <row r="150" spans="1:14" ht="126">
      <c r="A150" s="161" t="s">
        <v>1027</v>
      </c>
      <c r="B150" s="51" t="s">
        <v>926</v>
      </c>
      <c r="C150" s="51" t="s">
        <v>495</v>
      </c>
      <c r="D150" s="51" t="s">
        <v>789</v>
      </c>
      <c r="E150" s="57" t="s">
        <v>528</v>
      </c>
      <c r="F150" s="47">
        <f t="shared" si="51"/>
        <v>20</v>
      </c>
      <c r="G150" s="97">
        <v>20</v>
      </c>
      <c r="H150" s="97"/>
      <c r="I150" s="47">
        <f t="shared" si="52"/>
        <v>20</v>
      </c>
      <c r="J150" s="97">
        <v>20</v>
      </c>
      <c r="K150" s="97"/>
      <c r="L150" s="47">
        <f t="shared" si="53"/>
        <v>20</v>
      </c>
      <c r="M150" s="97">
        <v>20</v>
      </c>
      <c r="N150" s="97"/>
    </row>
    <row r="151" spans="1:14" ht="110.25">
      <c r="A151" s="161" t="s">
        <v>122</v>
      </c>
      <c r="B151" s="51" t="s">
        <v>926</v>
      </c>
      <c r="C151" s="51" t="s">
        <v>787</v>
      </c>
      <c r="D151" s="51" t="s">
        <v>789</v>
      </c>
      <c r="E151" s="57" t="s">
        <v>528</v>
      </c>
      <c r="F151" s="47">
        <f t="shared" si="51"/>
        <v>1760</v>
      </c>
      <c r="G151" s="97">
        <v>1760</v>
      </c>
      <c r="H151" s="97"/>
      <c r="I151" s="47">
        <f t="shared" si="52"/>
        <v>1924</v>
      </c>
      <c r="J151" s="97">
        <v>1924</v>
      </c>
      <c r="K151" s="97"/>
      <c r="L151" s="47">
        <f t="shared" si="53"/>
        <v>2208</v>
      </c>
      <c r="M151" s="97">
        <v>2208</v>
      </c>
      <c r="N151" s="97"/>
    </row>
    <row r="152" spans="1:14" ht="78.75">
      <c r="A152" s="166" t="s">
        <v>755</v>
      </c>
      <c r="B152" s="51" t="s">
        <v>754</v>
      </c>
      <c r="C152" s="51" t="s">
        <v>787</v>
      </c>
      <c r="D152" s="51" t="s">
        <v>789</v>
      </c>
      <c r="E152" s="57" t="s">
        <v>528</v>
      </c>
      <c r="F152" s="47">
        <f>SUM(G152:H152)</f>
        <v>999</v>
      </c>
      <c r="G152" s="97">
        <v>999</v>
      </c>
      <c r="H152" s="97"/>
      <c r="I152" s="47">
        <f>SUM(J152:K152)</f>
        <v>1074</v>
      </c>
      <c r="J152" s="97">
        <v>1074</v>
      </c>
      <c r="K152" s="97"/>
      <c r="L152" s="47">
        <f>SUM(M152:N152)</f>
        <v>1110</v>
      </c>
      <c r="M152" s="97">
        <v>1110</v>
      </c>
      <c r="N152" s="97"/>
    </row>
    <row r="153" spans="1:14" ht="126">
      <c r="A153" s="165" t="s">
        <v>465</v>
      </c>
      <c r="B153" s="51" t="s">
        <v>927</v>
      </c>
      <c r="C153" s="51" t="s">
        <v>787</v>
      </c>
      <c r="D153" s="51" t="s">
        <v>789</v>
      </c>
      <c r="E153" s="57" t="s">
        <v>528</v>
      </c>
      <c r="F153" s="47">
        <f t="shared" si="51"/>
        <v>2085</v>
      </c>
      <c r="G153" s="97">
        <v>2085</v>
      </c>
      <c r="H153" s="97"/>
      <c r="I153" s="47">
        <f t="shared" si="52"/>
        <v>2688</v>
      </c>
      <c r="J153" s="97">
        <v>2688</v>
      </c>
      <c r="K153" s="97"/>
      <c r="L153" s="47">
        <f t="shared" si="53"/>
        <v>2796</v>
      </c>
      <c r="M153" s="97">
        <v>2796</v>
      </c>
      <c r="N153" s="97"/>
    </row>
    <row r="154" spans="1:14" s="99" customFormat="1" ht="157.5">
      <c r="A154" s="167" t="s">
        <v>319</v>
      </c>
      <c r="B154" s="115" t="s">
        <v>61</v>
      </c>
      <c r="C154" s="89"/>
      <c r="D154" s="89"/>
      <c r="E154" s="89"/>
      <c r="F154" s="88">
        <f aca="true" t="shared" si="54" ref="F154:N154">F156</f>
        <v>948</v>
      </c>
      <c r="G154" s="88">
        <f t="shared" si="54"/>
        <v>0</v>
      </c>
      <c r="H154" s="88">
        <f t="shared" si="54"/>
        <v>948</v>
      </c>
      <c r="I154" s="88">
        <f t="shared" si="54"/>
        <v>0</v>
      </c>
      <c r="J154" s="88">
        <f t="shared" si="54"/>
        <v>0</v>
      </c>
      <c r="K154" s="88">
        <f t="shared" si="54"/>
        <v>0</v>
      </c>
      <c r="L154" s="88">
        <f t="shared" si="54"/>
        <v>0</v>
      </c>
      <c r="M154" s="190">
        <f t="shared" si="54"/>
        <v>0</v>
      </c>
      <c r="N154" s="88">
        <f t="shared" si="54"/>
        <v>0</v>
      </c>
    </row>
    <row r="155" spans="1:14" s="99" customFormat="1" ht="63">
      <c r="A155" s="161" t="s">
        <v>731</v>
      </c>
      <c r="B155" s="58" t="s">
        <v>62</v>
      </c>
      <c r="C155" s="89"/>
      <c r="D155" s="89"/>
      <c r="E155" s="89"/>
      <c r="F155" s="47">
        <f aca="true" t="shared" si="55" ref="F155:N155">F156</f>
        <v>948</v>
      </c>
      <c r="G155" s="47">
        <f t="shared" si="55"/>
        <v>0</v>
      </c>
      <c r="H155" s="47">
        <f t="shared" si="55"/>
        <v>948</v>
      </c>
      <c r="I155" s="47">
        <f t="shared" si="55"/>
        <v>0</v>
      </c>
      <c r="J155" s="47">
        <f t="shared" si="55"/>
        <v>0</v>
      </c>
      <c r="K155" s="47">
        <f t="shared" si="55"/>
        <v>0</v>
      </c>
      <c r="L155" s="47">
        <f t="shared" si="55"/>
        <v>0</v>
      </c>
      <c r="M155" s="123">
        <f t="shared" si="55"/>
        <v>0</v>
      </c>
      <c r="N155" s="47">
        <f t="shared" si="55"/>
        <v>0</v>
      </c>
    </row>
    <row r="156" spans="1:14" ht="110.25">
      <c r="A156" s="161" t="s">
        <v>622</v>
      </c>
      <c r="B156" s="51" t="s">
        <v>928</v>
      </c>
      <c r="C156" s="51">
        <v>600</v>
      </c>
      <c r="D156" s="51" t="s">
        <v>789</v>
      </c>
      <c r="E156" s="57" t="s">
        <v>1011</v>
      </c>
      <c r="F156" s="47">
        <f>SUM(G156:H156)</f>
        <v>948</v>
      </c>
      <c r="G156" s="97"/>
      <c r="H156" s="97">
        <v>948</v>
      </c>
      <c r="I156" s="47">
        <f>SUM(J156:K156)</f>
        <v>0</v>
      </c>
      <c r="J156" s="97"/>
      <c r="K156" s="97"/>
      <c r="L156" s="47">
        <f>SUM(M156:N156)</f>
        <v>0</v>
      </c>
      <c r="M156" s="122"/>
      <c r="N156" s="97"/>
    </row>
    <row r="157" spans="1:14" s="99" customFormat="1" ht="110.25">
      <c r="A157" s="168" t="s">
        <v>343</v>
      </c>
      <c r="B157" s="169" t="s">
        <v>63</v>
      </c>
      <c r="C157" s="89"/>
      <c r="D157" s="89"/>
      <c r="E157" s="50"/>
      <c r="F157" s="88">
        <f>F158</f>
        <v>220.3</v>
      </c>
      <c r="G157" s="88">
        <f aca="true" t="shared" si="56" ref="G157:N157">G158</f>
        <v>209.3</v>
      </c>
      <c r="H157" s="88">
        <f t="shared" si="56"/>
        <v>11</v>
      </c>
      <c r="I157" s="88">
        <f t="shared" si="56"/>
        <v>0</v>
      </c>
      <c r="J157" s="88">
        <f t="shared" si="56"/>
        <v>0</v>
      </c>
      <c r="K157" s="88">
        <f t="shared" si="56"/>
        <v>0</v>
      </c>
      <c r="L157" s="88">
        <f t="shared" si="56"/>
        <v>0</v>
      </c>
      <c r="M157" s="88">
        <f t="shared" si="56"/>
        <v>0</v>
      </c>
      <c r="N157" s="88">
        <f t="shared" si="56"/>
        <v>0</v>
      </c>
    </row>
    <row r="158" spans="1:14" ht="110.25">
      <c r="A158" s="160" t="s">
        <v>346</v>
      </c>
      <c r="B158" s="93" t="s">
        <v>64</v>
      </c>
      <c r="C158" s="51"/>
      <c r="D158" s="51"/>
      <c r="E158" s="57"/>
      <c r="F158" s="47">
        <f aca="true" t="shared" si="57" ref="F158:N158">SUM(F159:F160)</f>
        <v>220.3</v>
      </c>
      <c r="G158" s="47">
        <f t="shared" si="57"/>
        <v>209.3</v>
      </c>
      <c r="H158" s="47">
        <f t="shared" si="57"/>
        <v>11</v>
      </c>
      <c r="I158" s="47">
        <f t="shared" si="57"/>
        <v>0</v>
      </c>
      <c r="J158" s="47">
        <f t="shared" si="57"/>
        <v>0</v>
      </c>
      <c r="K158" s="47">
        <f t="shared" si="57"/>
        <v>0</v>
      </c>
      <c r="L158" s="47">
        <f t="shared" si="57"/>
        <v>0</v>
      </c>
      <c r="M158" s="47">
        <f t="shared" si="57"/>
        <v>0</v>
      </c>
      <c r="N158" s="47">
        <f t="shared" si="57"/>
        <v>0</v>
      </c>
    </row>
    <row r="159" spans="1:14" ht="173.25">
      <c r="A159" s="160" t="s">
        <v>703</v>
      </c>
      <c r="B159" s="146" t="s">
        <v>825</v>
      </c>
      <c r="C159" s="51" t="s">
        <v>784</v>
      </c>
      <c r="D159" s="51" t="s">
        <v>1010</v>
      </c>
      <c r="E159" s="51" t="s">
        <v>527</v>
      </c>
      <c r="F159" s="47">
        <f>SUM(G159:H159)</f>
        <v>209.3</v>
      </c>
      <c r="G159" s="47">
        <v>209.3</v>
      </c>
      <c r="H159" s="47"/>
      <c r="I159" s="47">
        <f>SUM(J159:K159)</f>
        <v>0</v>
      </c>
      <c r="J159" s="47"/>
      <c r="K159" s="47"/>
      <c r="L159" s="47">
        <f>SUM(M159:N159)</f>
        <v>0</v>
      </c>
      <c r="M159" s="47"/>
      <c r="N159" s="47"/>
    </row>
    <row r="160" spans="1:14" ht="173.25">
      <c r="A160" s="165" t="s">
        <v>111</v>
      </c>
      <c r="B160" s="95" t="s">
        <v>461</v>
      </c>
      <c r="C160" s="51" t="s">
        <v>784</v>
      </c>
      <c r="D160" s="51" t="s">
        <v>1010</v>
      </c>
      <c r="E160" s="51" t="s">
        <v>527</v>
      </c>
      <c r="F160" s="47">
        <f>SUM(G160:H160)</f>
        <v>11</v>
      </c>
      <c r="G160" s="47"/>
      <c r="H160" s="47">
        <v>11</v>
      </c>
      <c r="I160" s="47">
        <f>SUM(J160:K160)</f>
        <v>0</v>
      </c>
      <c r="J160" s="47"/>
      <c r="K160" s="47"/>
      <c r="L160" s="47">
        <f>SUM(M160:N160)</f>
        <v>0</v>
      </c>
      <c r="M160" s="47"/>
      <c r="N160" s="47"/>
    </row>
    <row r="161" spans="1:14" ht="157.5">
      <c r="A161" s="167" t="s">
        <v>753</v>
      </c>
      <c r="B161" s="115" t="s">
        <v>65</v>
      </c>
      <c r="C161" s="89"/>
      <c r="D161" s="89"/>
      <c r="E161" s="89"/>
      <c r="F161" s="88">
        <f>F162</f>
        <v>790</v>
      </c>
      <c r="G161" s="88">
        <f aca="true" t="shared" si="58" ref="G161:N161">G162</f>
        <v>790</v>
      </c>
      <c r="H161" s="88">
        <f t="shared" si="58"/>
        <v>0</v>
      </c>
      <c r="I161" s="88">
        <f t="shared" si="58"/>
        <v>821</v>
      </c>
      <c r="J161" s="88">
        <f t="shared" si="58"/>
        <v>821</v>
      </c>
      <c r="K161" s="88">
        <f t="shared" si="58"/>
        <v>0</v>
      </c>
      <c r="L161" s="88">
        <f t="shared" si="58"/>
        <v>854</v>
      </c>
      <c r="M161" s="88">
        <f t="shared" si="58"/>
        <v>854</v>
      </c>
      <c r="N161" s="88">
        <f t="shared" si="58"/>
        <v>0</v>
      </c>
    </row>
    <row r="162" spans="1:14" ht="94.5">
      <c r="A162" s="161" t="s">
        <v>799</v>
      </c>
      <c r="B162" s="93" t="s">
        <v>66</v>
      </c>
      <c r="C162" s="89"/>
      <c r="D162" s="89"/>
      <c r="E162" s="89"/>
      <c r="F162" s="47">
        <f>SUM(F163:F164)</f>
        <v>790</v>
      </c>
      <c r="G162" s="47">
        <f aca="true" t="shared" si="59" ref="G162:N162">SUM(G163:G164)</f>
        <v>790</v>
      </c>
      <c r="H162" s="47">
        <f t="shared" si="59"/>
        <v>0</v>
      </c>
      <c r="I162" s="47">
        <f t="shared" si="59"/>
        <v>821</v>
      </c>
      <c r="J162" s="47">
        <f t="shared" si="59"/>
        <v>821</v>
      </c>
      <c r="K162" s="47">
        <f t="shared" si="59"/>
        <v>0</v>
      </c>
      <c r="L162" s="47">
        <f t="shared" si="59"/>
        <v>854</v>
      </c>
      <c r="M162" s="47">
        <f t="shared" si="59"/>
        <v>854</v>
      </c>
      <c r="N162" s="47">
        <f t="shared" si="59"/>
        <v>0</v>
      </c>
    </row>
    <row r="163" spans="1:14" ht="204.75">
      <c r="A163" s="165" t="s">
        <v>800</v>
      </c>
      <c r="B163" s="95" t="s">
        <v>308</v>
      </c>
      <c r="C163" s="51" t="s">
        <v>493</v>
      </c>
      <c r="D163" s="51" t="s">
        <v>1008</v>
      </c>
      <c r="E163" s="51" t="s">
        <v>528</v>
      </c>
      <c r="F163" s="47">
        <f>SUM(G163:H163)</f>
        <v>782</v>
      </c>
      <c r="G163" s="97">
        <v>782</v>
      </c>
      <c r="H163" s="97"/>
      <c r="I163" s="47">
        <f>SUM(J163:K163)</f>
        <v>821</v>
      </c>
      <c r="J163" s="97">
        <v>821</v>
      </c>
      <c r="K163" s="97"/>
      <c r="L163" s="47">
        <f>SUM(M163:N163)</f>
        <v>854</v>
      </c>
      <c r="M163" s="97">
        <v>854</v>
      </c>
      <c r="N163" s="97"/>
    </row>
    <row r="164" spans="1:14" ht="126">
      <c r="A164" s="165" t="s">
        <v>181</v>
      </c>
      <c r="B164" s="95" t="s">
        <v>308</v>
      </c>
      <c r="C164" s="51" t="s">
        <v>495</v>
      </c>
      <c r="D164" s="51" t="s">
        <v>1008</v>
      </c>
      <c r="E164" s="51" t="s">
        <v>528</v>
      </c>
      <c r="F164" s="47">
        <f>SUM(G164:H164)</f>
        <v>8</v>
      </c>
      <c r="G164" s="97">
        <v>8</v>
      </c>
      <c r="H164" s="97"/>
      <c r="I164" s="47">
        <f>SUM(J164:K164)</f>
        <v>0</v>
      </c>
      <c r="J164" s="97"/>
      <c r="K164" s="97"/>
      <c r="L164" s="47">
        <f>SUM(M164:N164)</f>
        <v>0</v>
      </c>
      <c r="M164" s="97"/>
      <c r="N164" s="97"/>
    </row>
    <row r="165" spans="1:14" s="99" customFormat="1" ht="110.25">
      <c r="A165" s="167" t="s">
        <v>320</v>
      </c>
      <c r="B165" s="115" t="s">
        <v>67</v>
      </c>
      <c r="C165" s="89"/>
      <c r="D165" s="89"/>
      <c r="E165" s="89"/>
      <c r="F165" s="88">
        <f aca="true" t="shared" si="60" ref="F165:N165">SUM(F166,F169,F172,F175,F178)</f>
        <v>9646.9</v>
      </c>
      <c r="G165" s="88">
        <f t="shared" si="60"/>
        <v>9646.9</v>
      </c>
      <c r="H165" s="88">
        <f t="shared" si="60"/>
        <v>0</v>
      </c>
      <c r="I165" s="88">
        <f t="shared" si="60"/>
        <v>10024.9</v>
      </c>
      <c r="J165" s="88">
        <f t="shared" si="60"/>
        <v>10024.9</v>
      </c>
      <c r="K165" s="88">
        <f t="shared" si="60"/>
        <v>0</v>
      </c>
      <c r="L165" s="88">
        <f t="shared" si="60"/>
        <v>10417.9</v>
      </c>
      <c r="M165" s="190">
        <f t="shared" si="60"/>
        <v>10417.9</v>
      </c>
      <c r="N165" s="88">
        <f t="shared" si="60"/>
        <v>0</v>
      </c>
    </row>
    <row r="166" spans="1:14" s="99" customFormat="1" ht="47.25">
      <c r="A166" s="161" t="s">
        <v>768</v>
      </c>
      <c r="B166" s="93" t="s">
        <v>791</v>
      </c>
      <c r="C166" s="89"/>
      <c r="D166" s="89"/>
      <c r="E166" s="89"/>
      <c r="F166" s="47">
        <f aca="true" t="shared" si="61" ref="F166:N166">SUM(F167:F168)</f>
        <v>7342</v>
      </c>
      <c r="G166" s="47">
        <f>SUM(G167:G168)</f>
        <v>7342</v>
      </c>
      <c r="H166" s="47">
        <f t="shared" si="61"/>
        <v>0</v>
      </c>
      <c r="I166" s="47">
        <f t="shared" si="61"/>
        <v>7634</v>
      </c>
      <c r="J166" s="47">
        <f t="shared" si="61"/>
        <v>7634</v>
      </c>
      <c r="K166" s="47">
        <f t="shared" si="61"/>
        <v>0</v>
      </c>
      <c r="L166" s="47">
        <f t="shared" si="61"/>
        <v>7937</v>
      </c>
      <c r="M166" s="123">
        <f t="shared" si="61"/>
        <v>7937</v>
      </c>
      <c r="N166" s="47">
        <f t="shared" si="61"/>
        <v>0</v>
      </c>
    </row>
    <row r="167" spans="1:14" ht="173.25">
      <c r="A167" s="161" t="s">
        <v>162</v>
      </c>
      <c r="B167" s="95" t="s">
        <v>931</v>
      </c>
      <c r="C167" s="51" t="s">
        <v>493</v>
      </c>
      <c r="D167" s="51">
        <v>10</v>
      </c>
      <c r="E167" s="57" t="s">
        <v>1011</v>
      </c>
      <c r="F167" s="47">
        <f>SUM(G167:H167)</f>
        <v>7295</v>
      </c>
      <c r="G167" s="153">
        <v>7295</v>
      </c>
      <c r="H167" s="97"/>
      <c r="I167" s="47">
        <f>SUM(J167:K167)</f>
        <v>7587</v>
      </c>
      <c r="J167" s="153">
        <v>7587</v>
      </c>
      <c r="K167" s="97"/>
      <c r="L167" s="47">
        <f>SUM(M167:N167)</f>
        <v>7890</v>
      </c>
      <c r="M167" s="97">
        <v>7890</v>
      </c>
      <c r="N167" s="97"/>
    </row>
    <row r="168" spans="1:14" ht="94.5">
      <c r="A168" s="161" t="s">
        <v>1026</v>
      </c>
      <c r="B168" s="95" t="s">
        <v>931</v>
      </c>
      <c r="C168" s="51" t="s">
        <v>495</v>
      </c>
      <c r="D168" s="51">
        <v>10</v>
      </c>
      <c r="E168" s="57" t="s">
        <v>1011</v>
      </c>
      <c r="F168" s="47">
        <f>SUM(G168:H168)</f>
        <v>47</v>
      </c>
      <c r="G168" s="153">
        <v>47</v>
      </c>
      <c r="H168" s="97"/>
      <c r="I168" s="47">
        <f>SUM(J168:K168)</f>
        <v>47</v>
      </c>
      <c r="J168" s="153">
        <v>47</v>
      </c>
      <c r="K168" s="97"/>
      <c r="L168" s="47">
        <f>SUM(M168:N168)</f>
        <v>47</v>
      </c>
      <c r="M168" s="97">
        <v>47</v>
      </c>
      <c r="N168" s="97"/>
    </row>
    <row r="169" spans="1:14" ht="110.25">
      <c r="A169" s="160" t="s">
        <v>728</v>
      </c>
      <c r="B169" s="58" t="s">
        <v>517</v>
      </c>
      <c r="C169" s="51"/>
      <c r="D169" s="51"/>
      <c r="E169" s="51"/>
      <c r="F169" s="47">
        <f aca="true" t="shared" si="62" ref="F169:N169">SUM(F170:F171)</f>
        <v>408</v>
      </c>
      <c r="G169" s="47">
        <f t="shared" si="62"/>
        <v>408</v>
      </c>
      <c r="H169" s="47">
        <f t="shared" si="62"/>
        <v>0</v>
      </c>
      <c r="I169" s="47">
        <f t="shared" si="62"/>
        <v>424</v>
      </c>
      <c r="J169" s="47">
        <f t="shared" si="62"/>
        <v>424</v>
      </c>
      <c r="K169" s="47">
        <f t="shared" si="62"/>
        <v>0</v>
      </c>
      <c r="L169" s="47">
        <f t="shared" si="62"/>
        <v>441</v>
      </c>
      <c r="M169" s="123">
        <f t="shared" si="62"/>
        <v>441</v>
      </c>
      <c r="N169" s="47">
        <f t="shared" si="62"/>
        <v>0</v>
      </c>
    </row>
    <row r="170" spans="1:14" ht="220.5">
      <c r="A170" s="161" t="s">
        <v>645</v>
      </c>
      <c r="B170" s="95" t="s">
        <v>932</v>
      </c>
      <c r="C170" s="51" t="s">
        <v>493</v>
      </c>
      <c r="D170" s="51">
        <v>10</v>
      </c>
      <c r="E170" s="57" t="s">
        <v>1011</v>
      </c>
      <c r="F170" s="47">
        <f>SUM(G170:H170)</f>
        <v>404</v>
      </c>
      <c r="G170" s="97">
        <v>404</v>
      </c>
      <c r="H170" s="97"/>
      <c r="I170" s="47">
        <f>SUM(J170:K170)</f>
        <v>420</v>
      </c>
      <c r="J170" s="97">
        <v>420</v>
      </c>
      <c r="K170" s="97"/>
      <c r="L170" s="47">
        <f>SUM(M170:N170)</f>
        <v>437</v>
      </c>
      <c r="M170" s="97">
        <v>437</v>
      </c>
      <c r="N170" s="97"/>
    </row>
    <row r="171" spans="1:14" ht="141.75">
      <c r="A171" s="161" t="s">
        <v>1023</v>
      </c>
      <c r="B171" s="95" t="s">
        <v>932</v>
      </c>
      <c r="C171" s="51" t="s">
        <v>495</v>
      </c>
      <c r="D171" s="51">
        <v>10</v>
      </c>
      <c r="E171" s="57" t="s">
        <v>1011</v>
      </c>
      <c r="F171" s="47">
        <f>SUM(G171:H171)</f>
        <v>4</v>
      </c>
      <c r="G171" s="97">
        <v>4</v>
      </c>
      <c r="H171" s="97"/>
      <c r="I171" s="47">
        <f>SUM(J171:K171)</f>
        <v>4</v>
      </c>
      <c r="J171" s="97">
        <v>4</v>
      </c>
      <c r="K171" s="97"/>
      <c r="L171" s="47">
        <f>SUM(M171:N171)</f>
        <v>4</v>
      </c>
      <c r="M171" s="97">
        <v>4</v>
      </c>
      <c r="N171" s="97"/>
    </row>
    <row r="172" spans="1:14" ht="78.75">
      <c r="A172" s="160" t="s">
        <v>478</v>
      </c>
      <c r="B172" s="93" t="s">
        <v>68</v>
      </c>
      <c r="C172" s="51"/>
      <c r="D172" s="51"/>
      <c r="E172" s="51"/>
      <c r="F172" s="47">
        <f aca="true" t="shared" si="63" ref="F172:N172">SUM(F173:F174)</f>
        <v>580</v>
      </c>
      <c r="G172" s="47">
        <f t="shared" si="63"/>
        <v>580</v>
      </c>
      <c r="H172" s="47">
        <f t="shared" si="63"/>
        <v>0</v>
      </c>
      <c r="I172" s="47">
        <f t="shared" si="63"/>
        <v>601</v>
      </c>
      <c r="J172" s="47">
        <f t="shared" si="63"/>
        <v>601</v>
      </c>
      <c r="K172" s="47">
        <f t="shared" si="63"/>
        <v>0</v>
      </c>
      <c r="L172" s="47">
        <f t="shared" si="63"/>
        <v>623</v>
      </c>
      <c r="M172" s="123">
        <f t="shared" si="63"/>
        <v>623</v>
      </c>
      <c r="N172" s="47">
        <f t="shared" si="63"/>
        <v>0</v>
      </c>
    </row>
    <row r="173" spans="1:14" ht="189">
      <c r="A173" s="161" t="s">
        <v>6</v>
      </c>
      <c r="B173" s="95" t="s">
        <v>933</v>
      </c>
      <c r="C173" s="51" t="s">
        <v>493</v>
      </c>
      <c r="D173" s="51">
        <v>10</v>
      </c>
      <c r="E173" s="57" t="s">
        <v>1011</v>
      </c>
      <c r="F173" s="47">
        <f>SUM(G173:H173)</f>
        <v>521</v>
      </c>
      <c r="G173" s="97">
        <v>521</v>
      </c>
      <c r="H173" s="97"/>
      <c r="I173" s="47">
        <f>SUM(J173:K173)</f>
        <v>542</v>
      </c>
      <c r="J173" s="97">
        <v>542</v>
      </c>
      <c r="K173" s="97"/>
      <c r="L173" s="47">
        <f>SUM(M173:N173)</f>
        <v>564</v>
      </c>
      <c r="M173" s="97">
        <v>564</v>
      </c>
      <c r="N173" s="97"/>
    </row>
    <row r="174" spans="1:14" ht="94.5">
      <c r="A174" s="161" t="s">
        <v>1022</v>
      </c>
      <c r="B174" s="95" t="s">
        <v>933</v>
      </c>
      <c r="C174" s="51" t="s">
        <v>495</v>
      </c>
      <c r="D174" s="51">
        <v>10</v>
      </c>
      <c r="E174" s="57" t="s">
        <v>1011</v>
      </c>
      <c r="F174" s="47">
        <f>SUM(G174:H174)</f>
        <v>59</v>
      </c>
      <c r="G174" s="97">
        <v>59</v>
      </c>
      <c r="H174" s="97"/>
      <c r="I174" s="47">
        <f>SUM(J174:K174)</f>
        <v>59</v>
      </c>
      <c r="J174" s="97">
        <v>59</v>
      </c>
      <c r="K174" s="97"/>
      <c r="L174" s="47">
        <f>SUM(M174:N174)</f>
        <v>59</v>
      </c>
      <c r="M174" s="97">
        <v>59</v>
      </c>
      <c r="N174" s="97"/>
    </row>
    <row r="175" spans="1:14" ht="78.75">
      <c r="A175" s="160" t="s">
        <v>142</v>
      </c>
      <c r="B175" s="93" t="s">
        <v>69</v>
      </c>
      <c r="C175" s="51"/>
      <c r="D175" s="51"/>
      <c r="E175" s="51"/>
      <c r="F175" s="47">
        <f aca="true" t="shared" si="64" ref="F175:N175">SUM(F176:F177)</f>
        <v>1316</v>
      </c>
      <c r="G175" s="47">
        <f t="shared" si="64"/>
        <v>1316</v>
      </c>
      <c r="H175" s="47">
        <f t="shared" si="64"/>
        <v>0</v>
      </c>
      <c r="I175" s="47">
        <f t="shared" si="64"/>
        <v>1365</v>
      </c>
      <c r="J175" s="47">
        <f t="shared" si="64"/>
        <v>1365</v>
      </c>
      <c r="K175" s="47">
        <f t="shared" si="64"/>
        <v>0</v>
      </c>
      <c r="L175" s="47">
        <f t="shared" si="64"/>
        <v>1416</v>
      </c>
      <c r="M175" s="123">
        <f t="shared" si="64"/>
        <v>1416</v>
      </c>
      <c r="N175" s="47">
        <f t="shared" si="64"/>
        <v>0</v>
      </c>
    </row>
    <row r="176" spans="1:14" ht="204.75">
      <c r="A176" s="165" t="s">
        <v>7</v>
      </c>
      <c r="B176" s="95" t="s">
        <v>934</v>
      </c>
      <c r="C176" s="51" t="s">
        <v>493</v>
      </c>
      <c r="D176" s="51">
        <v>10</v>
      </c>
      <c r="E176" s="57" t="s">
        <v>1011</v>
      </c>
      <c r="F176" s="47">
        <f>SUM(G176:H176)</f>
        <v>1216</v>
      </c>
      <c r="G176" s="97">
        <v>1216</v>
      </c>
      <c r="H176" s="97"/>
      <c r="I176" s="47">
        <f>SUM(J176:K176)</f>
        <v>1265</v>
      </c>
      <c r="J176" s="97">
        <v>1265</v>
      </c>
      <c r="K176" s="97"/>
      <c r="L176" s="47">
        <f>SUM(M176:N176)</f>
        <v>1316</v>
      </c>
      <c r="M176" s="97">
        <v>1316</v>
      </c>
      <c r="N176" s="97"/>
    </row>
    <row r="177" spans="1:14" ht="110.25">
      <c r="A177" s="165" t="s">
        <v>764</v>
      </c>
      <c r="B177" s="95" t="s">
        <v>934</v>
      </c>
      <c r="C177" s="51" t="s">
        <v>495</v>
      </c>
      <c r="D177" s="51">
        <v>10</v>
      </c>
      <c r="E177" s="57" t="s">
        <v>1011</v>
      </c>
      <c r="F177" s="47">
        <f>SUM(G177:H177)</f>
        <v>100</v>
      </c>
      <c r="G177" s="97">
        <v>100</v>
      </c>
      <c r="H177" s="97"/>
      <c r="I177" s="47">
        <f>SUM(J177:K177)</f>
        <v>100</v>
      </c>
      <c r="J177" s="97">
        <v>100</v>
      </c>
      <c r="K177" s="97"/>
      <c r="L177" s="47">
        <f>SUM(M177:N177)</f>
        <v>100</v>
      </c>
      <c r="M177" s="97">
        <v>100</v>
      </c>
      <c r="N177" s="97"/>
    </row>
    <row r="178" spans="1:14" ht="63">
      <c r="A178" s="160" t="s">
        <v>144</v>
      </c>
      <c r="B178" s="93" t="s">
        <v>70</v>
      </c>
      <c r="C178" s="51"/>
      <c r="D178" s="51"/>
      <c r="E178" s="51"/>
      <c r="F178" s="47">
        <f aca="true" t="shared" si="65" ref="F178:N178">F179</f>
        <v>0.9</v>
      </c>
      <c r="G178" s="47">
        <f t="shared" si="65"/>
        <v>0.9</v>
      </c>
      <c r="H178" s="47">
        <f t="shared" si="65"/>
        <v>0</v>
      </c>
      <c r="I178" s="47">
        <f t="shared" si="65"/>
        <v>0.9</v>
      </c>
      <c r="J178" s="47">
        <f t="shared" si="65"/>
        <v>0.9</v>
      </c>
      <c r="K178" s="47">
        <f t="shared" si="65"/>
        <v>0</v>
      </c>
      <c r="L178" s="47">
        <f t="shared" si="65"/>
        <v>0.9</v>
      </c>
      <c r="M178" s="123">
        <f t="shared" si="65"/>
        <v>0.9</v>
      </c>
      <c r="N178" s="47">
        <f t="shared" si="65"/>
        <v>0</v>
      </c>
    </row>
    <row r="179" spans="1:14" ht="94.5">
      <c r="A179" s="165" t="s">
        <v>123</v>
      </c>
      <c r="B179" s="95" t="s">
        <v>935</v>
      </c>
      <c r="C179" s="51" t="s">
        <v>495</v>
      </c>
      <c r="D179" s="51">
        <v>10</v>
      </c>
      <c r="E179" s="57" t="s">
        <v>1011</v>
      </c>
      <c r="F179" s="47">
        <f>SUM(G179:H179)</f>
        <v>0.9</v>
      </c>
      <c r="G179" s="97">
        <v>0.9</v>
      </c>
      <c r="H179" s="97"/>
      <c r="I179" s="47">
        <f>SUM(J179:K179)</f>
        <v>0.9</v>
      </c>
      <c r="J179" s="97">
        <v>0.9</v>
      </c>
      <c r="K179" s="97"/>
      <c r="L179" s="47">
        <f>SUM(M179:N179)</f>
        <v>0.9</v>
      </c>
      <c r="M179" s="97">
        <v>0.9</v>
      </c>
      <c r="N179" s="97"/>
    </row>
    <row r="180" spans="1:14" s="99" customFormat="1" ht="78.75">
      <c r="A180" s="167" t="s">
        <v>231</v>
      </c>
      <c r="B180" s="169" t="s">
        <v>19</v>
      </c>
      <c r="C180" s="89"/>
      <c r="D180" s="89"/>
      <c r="E180" s="89"/>
      <c r="F180" s="88">
        <f aca="true" t="shared" si="66" ref="F180:N180">SUM(F181,F191,F200,F212,F217)</f>
        <v>161063.3</v>
      </c>
      <c r="G180" s="88">
        <f t="shared" si="66"/>
        <v>45543.4</v>
      </c>
      <c r="H180" s="88">
        <f t="shared" si="66"/>
        <v>115519.9</v>
      </c>
      <c r="I180" s="88">
        <f t="shared" si="66"/>
        <v>122308.7</v>
      </c>
      <c r="J180" s="88">
        <f t="shared" si="66"/>
        <v>38095.7</v>
      </c>
      <c r="K180" s="88">
        <f t="shared" si="66"/>
        <v>84213</v>
      </c>
      <c r="L180" s="88">
        <f t="shared" si="66"/>
        <v>84576.2</v>
      </c>
      <c r="M180" s="88">
        <f t="shared" si="66"/>
        <v>682.2</v>
      </c>
      <c r="N180" s="88">
        <f t="shared" si="66"/>
        <v>83894</v>
      </c>
    </row>
    <row r="181" spans="1:14" s="99" customFormat="1" ht="110.25">
      <c r="A181" s="167" t="s">
        <v>232</v>
      </c>
      <c r="B181" s="169" t="s">
        <v>71</v>
      </c>
      <c r="C181" s="89"/>
      <c r="D181" s="89"/>
      <c r="E181" s="89"/>
      <c r="F181" s="88">
        <f>SUM(F182,F186,F189)</f>
        <v>16555.3</v>
      </c>
      <c r="G181" s="88">
        <f aca="true" t="shared" si="67" ref="G181:N181">SUM(G182,G186,G189)</f>
        <v>95.7</v>
      </c>
      <c r="H181" s="88">
        <f t="shared" si="67"/>
        <v>16459.6</v>
      </c>
      <c r="I181" s="88">
        <f t="shared" si="67"/>
        <v>16518.7</v>
      </c>
      <c r="J181" s="88">
        <f t="shared" si="67"/>
        <v>95.7</v>
      </c>
      <c r="K181" s="88">
        <f t="shared" si="67"/>
        <v>16423</v>
      </c>
      <c r="L181" s="88">
        <f t="shared" si="67"/>
        <v>17057.7</v>
      </c>
      <c r="M181" s="88">
        <f t="shared" si="67"/>
        <v>95.7</v>
      </c>
      <c r="N181" s="88">
        <f t="shared" si="67"/>
        <v>16962</v>
      </c>
    </row>
    <row r="182" spans="1:14" s="99" customFormat="1" ht="94.5">
      <c r="A182" s="161" t="s">
        <v>655</v>
      </c>
      <c r="B182" s="58" t="s">
        <v>72</v>
      </c>
      <c r="C182" s="89"/>
      <c r="D182" s="89"/>
      <c r="E182" s="89"/>
      <c r="F182" s="47">
        <f aca="true" t="shared" si="68" ref="F182:N182">SUM(F183:F185)</f>
        <v>15372.1</v>
      </c>
      <c r="G182" s="47">
        <f t="shared" si="68"/>
        <v>0</v>
      </c>
      <c r="H182" s="47">
        <f t="shared" si="68"/>
        <v>15372.1</v>
      </c>
      <c r="I182" s="47">
        <f t="shared" si="68"/>
        <v>16418</v>
      </c>
      <c r="J182" s="47">
        <f t="shared" si="68"/>
        <v>0</v>
      </c>
      <c r="K182" s="47">
        <f t="shared" si="68"/>
        <v>16418</v>
      </c>
      <c r="L182" s="47">
        <f t="shared" si="68"/>
        <v>16957</v>
      </c>
      <c r="M182" s="123">
        <f t="shared" si="68"/>
        <v>0</v>
      </c>
      <c r="N182" s="47">
        <f t="shared" si="68"/>
        <v>16957</v>
      </c>
    </row>
    <row r="183" spans="1:14" ht="204.75">
      <c r="A183" s="165" t="s">
        <v>802</v>
      </c>
      <c r="B183" s="51" t="s">
        <v>914</v>
      </c>
      <c r="C183" s="51">
        <v>100</v>
      </c>
      <c r="D183" s="57" t="s">
        <v>1010</v>
      </c>
      <c r="E183" s="57" t="s">
        <v>527</v>
      </c>
      <c r="F183" s="47">
        <f>SUM(G183:H183)</f>
        <v>12572.7</v>
      </c>
      <c r="G183" s="97"/>
      <c r="H183" s="97">
        <v>12572.7</v>
      </c>
      <c r="I183" s="47">
        <f>SUM(J183:K183)</f>
        <v>15098</v>
      </c>
      <c r="J183" s="97"/>
      <c r="K183" s="97">
        <v>15098</v>
      </c>
      <c r="L183" s="47">
        <f>SUM(M183:N183)</f>
        <v>15637</v>
      </c>
      <c r="M183" s="97"/>
      <c r="N183" s="97">
        <v>15637</v>
      </c>
    </row>
    <row r="184" spans="1:14" ht="126">
      <c r="A184" s="165" t="s">
        <v>700</v>
      </c>
      <c r="B184" s="51" t="s">
        <v>914</v>
      </c>
      <c r="C184" s="51">
        <v>200</v>
      </c>
      <c r="D184" s="57" t="s">
        <v>1010</v>
      </c>
      <c r="E184" s="57" t="s">
        <v>527</v>
      </c>
      <c r="F184" s="47">
        <f>SUM(G184:H184)</f>
        <v>2476.4</v>
      </c>
      <c r="G184" s="97"/>
      <c r="H184" s="97">
        <v>2476.4</v>
      </c>
      <c r="I184" s="47">
        <f>SUM(J184:K184)</f>
        <v>997</v>
      </c>
      <c r="J184" s="97"/>
      <c r="K184" s="97">
        <v>997</v>
      </c>
      <c r="L184" s="47">
        <f>SUM(M184:N184)</f>
        <v>997</v>
      </c>
      <c r="M184" s="97"/>
      <c r="N184" s="97">
        <v>997</v>
      </c>
    </row>
    <row r="185" spans="1:14" ht="94.5">
      <c r="A185" s="165" t="s">
        <v>701</v>
      </c>
      <c r="B185" s="51" t="s">
        <v>914</v>
      </c>
      <c r="C185" s="51">
        <v>800</v>
      </c>
      <c r="D185" s="57" t="s">
        <v>1010</v>
      </c>
      <c r="E185" s="57" t="s">
        <v>527</v>
      </c>
      <c r="F185" s="47">
        <f>SUM(G185:H185)</f>
        <v>323</v>
      </c>
      <c r="G185" s="97"/>
      <c r="H185" s="97">
        <v>323</v>
      </c>
      <c r="I185" s="47">
        <f>SUM(J185:K185)</f>
        <v>323</v>
      </c>
      <c r="J185" s="97"/>
      <c r="K185" s="97">
        <v>323</v>
      </c>
      <c r="L185" s="47">
        <f>SUM(M185:N185)</f>
        <v>323</v>
      </c>
      <c r="M185" s="97"/>
      <c r="N185" s="97">
        <v>323</v>
      </c>
    </row>
    <row r="186" spans="1:14" ht="47.25">
      <c r="A186" s="160" t="s">
        <v>771</v>
      </c>
      <c r="B186" s="58" t="s">
        <v>704</v>
      </c>
      <c r="C186" s="51"/>
      <c r="D186" s="57"/>
      <c r="E186" s="57"/>
      <c r="F186" s="47">
        <f>F187+F188</f>
        <v>1108.7</v>
      </c>
      <c r="G186" s="47">
        <f aca="true" t="shared" si="69" ref="G186:N186">G187+G188</f>
        <v>95.7</v>
      </c>
      <c r="H186" s="47">
        <f t="shared" si="69"/>
        <v>1013</v>
      </c>
      <c r="I186" s="47">
        <f t="shared" si="69"/>
        <v>100.7</v>
      </c>
      <c r="J186" s="47">
        <f t="shared" si="69"/>
        <v>95.7</v>
      </c>
      <c r="K186" s="47">
        <f t="shared" si="69"/>
        <v>5</v>
      </c>
      <c r="L186" s="47">
        <f t="shared" si="69"/>
        <v>100.7</v>
      </c>
      <c r="M186" s="47">
        <f t="shared" si="69"/>
        <v>95.7</v>
      </c>
      <c r="N186" s="47">
        <f t="shared" si="69"/>
        <v>5</v>
      </c>
    </row>
    <row r="187" spans="1:14" ht="141.75">
      <c r="A187" s="160" t="s">
        <v>459</v>
      </c>
      <c r="B187" s="58" t="s">
        <v>509</v>
      </c>
      <c r="C187" s="51" t="s">
        <v>495</v>
      </c>
      <c r="D187" s="51" t="s">
        <v>1010</v>
      </c>
      <c r="E187" s="51" t="s">
        <v>527</v>
      </c>
      <c r="F187" s="47">
        <f>SUM(G187:H187)</f>
        <v>100.7</v>
      </c>
      <c r="G187" s="47">
        <v>95.7</v>
      </c>
      <c r="H187" s="47">
        <v>5</v>
      </c>
      <c r="I187" s="47">
        <f>J187+K187</f>
        <v>95.7</v>
      </c>
      <c r="J187" s="47">
        <v>95.7</v>
      </c>
      <c r="K187" s="47"/>
      <c r="L187" s="47">
        <f>M187+N187</f>
        <v>95.7</v>
      </c>
      <c r="M187" s="47">
        <v>95.7</v>
      </c>
      <c r="N187" s="47"/>
    </row>
    <row r="188" spans="1:14" ht="78.75">
      <c r="A188" s="160" t="s">
        <v>537</v>
      </c>
      <c r="B188" s="51" t="s">
        <v>536</v>
      </c>
      <c r="C188" s="51" t="s">
        <v>495</v>
      </c>
      <c r="D188" s="57" t="s">
        <v>1010</v>
      </c>
      <c r="E188" s="57" t="s">
        <v>527</v>
      </c>
      <c r="F188" s="47">
        <f>SUM(G188:H188)</f>
        <v>1008</v>
      </c>
      <c r="G188" s="97"/>
      <c r="H188" s="97">
        <v>1008</v>
      </c>
      <c r="I188" s="47">
        <f>SUM(J188:K188)</f>
        <v>5</v>
      </c>
      <c r="J188" s="97"/>
      <c r="K188" s="97">
        <v>5</v>
      </c>
      <c r="L188" s="47">
        <f>SUM(M188:N188)</f>
        <v>5</v>
      </c>
      <c r="M188" s="97"/>
      <c r="N188" s="97">
        <v>5</v>
      </c>
    </row>
    <row r="189" spans="1:14" ht="63">
      <c r="A189" s="160" t="s">
        <v>579</v>
      </c>
      <c r="B189" s="58" t="s">
        <v>830</v>
      </c>
      <c r="C189" s="51"/>
      <c r="D189" s="57"/>
      <c r="E189" s="57"/>
      <c r="F189" s="47">
        <f>F190</f>
        <v>74.5</v>
      </c>
      <c r="G189" s="47">
        <f aca="true" t="shared" si="70" ref="G189:N189">G190</f>
        <v>0</v>
      </c>
      <c r="H189" s="47">
        <f t="shared" si="70"/>
        <v>74.5</v>
      </c>
      <c r="I189" s="47">
        <f t="shared" si="70"/>
        <v>0</v>
      </c>
      <c r="J189" s="47">
        <f t="shared" si="70"/>
        <v>0</v>
      </c>
      <c r="K189" s="47">
        <f t="shared" si="70"/>
        <v>0</v>
      </c>
      <c r="L189" s="47">
        <f t="shared" si="70"/>
        <v>0</v>
      </c>
      <c r="M189" s="47">
        <f t="shared" si="70"/>
        <v>0</v>
      </c>
      <c r="N189" s="47">
        <f t="shared" si="70"/>
        <v>0</v>
      </c>
    </row>
    <row r="190" spans="1:14" ht="63">
      <c r="A190" s="160" t="s">
        <v>575</v>
      </c>
      <c r="B190" s="51" t="s">
        <v>831</v>
      </c>
      <c r="C190" s="51" t="s">
        <v>495</v>
      </c>
      <c r="D190" s="51" t="s">
        <v>1010</v>
      </c>
      <c r="E190" s="51" t="s">
        <v>527</v>
      </c>
      <c r="F190" s="47">
        <f>SUM(G190:H190)</f>
        <v>74.5</v>
      </c>
      <c r="G190" s="47"/>
      <c r="H190" s="47">
        <v>74.5</v>
      </c>
      <c r="I190" s="47">
        <f>J190+K190</f>
        <v>0</v>
      </c>
      <c r="J190" s="47"/>
      <c r="K190" s="47"/>
      <c r="L190" s="47">
        <f>M190+N190</f>
        <v>0</v>
      </c>
      <c r="M190" s="47"/>
      <c r="N190" s="47"/>
    </row>
    <row r="191" spans="1:14" s="99" customFormat="1" ht="110.25">
      <c r="A191" s="167" t="s">
        <v>233</v>
      </c>
      <c r="B191" s="169" t="s">
        <v>73</v>
      </c>
      <c r="C191" s="89"/>
      <c r="D191" s="89"/>
      <c r="E191" s="89"/>
      <c r="F191" s="88">
        <f>SUM(F192,F197)</f>
        <v>2461.2</v>
      </c>
      <c r="G191" s="88">
        <f aca="true" t="shared" si="71" ref="G191:N191">SUM(G192,G197)</f>
        <v>278.1</v>
      </c>
      <c r="H191" s="88">
        <f t="shared" si="71"/>
        <v>2183.1</v>
      </c>
      <c r="I191" s="88">
        <f t="shared" si="71"/>
        <v>2099</v>
      </c>
      <c r="J191" s="88">
        <f t="shared" si="71"/>
        <v>0</v>
      </c>
      <c r="K191" s="88">
        <f t="shared" si="71"/>
        <v>2099</v>
      </c>
      <c r="L191" s="88">
        <f t="shared" si="71"/>
        <v>2172</v>
      </c>
      <c r="M191" s="88">
        <f t="shared" si="71"/>
        <v>0</v>
      </c>
      <c r="N191" s="88">
        <f t="shared" si="71"/>
        <v>2172</v>
      </c>
    </row>
    <row r="192" spans="1:14" s="99" customFormat="1" ht="94.5">
      <c r="A192" s="161" t="s">
        <v>655</v>
      </c>
      <c r="B192" s="58" t="s">
        <v>74</v>
      </c>
      <c r="C192" s="89"/>
      <c r="D192" s="89"/>
      <c r="E192" s="89"/>
      <c r="F192" s="47">
        <f>SUM(F193:F196)</f>
        <v>2449.7</v>
      </c>
      <c r="G192" s="47">
        <f aca="true" t="shared" si="72" ref="G192:N192">SUM(G193:G196)</f>
        <v>278.1</v>
      </c>
      <c r="H192" s="47">
        <f t="shared" si="72"/>
        <v>2171.6</v>
      </c>
      <c r="I192" s="47">
        <f t="shared" si="72"/>
        <v>2099</v>
      </c>
      <c r="J192" s="47">
        <f t="shared" si="72"/>
        <v>0</v>
      </c>
      <c r="K192" s="47">
        <f t="shared" si="72"/>
        <v>2099</v>
      </c>
      <c r="L192" s="47">
        <f t="shared" si="72"/>
        <v>2172</v>
      </c>
      <c r="M192" s="47">
        <f t="shared" si="72"/>
        <v>0</v>
      </c>
      <c r="N192" s="47">
        <f t="shared" si="72"/>
        <v>2172</v>
      </c>
    </row>
    <row r="193" spans="1:14" ht="204.75">
      <c r="A193" s="165" t="s">
        <v>466</v>
      </c>
      <c r="B193" s="51" t="s">
        <v>915</v>
      </c>
      <c r="C193" s="56" t="s">
        <v>493</v>
      </c>
      <c r="D193" s="57" t="s">
        <v>1010</v>
      </c>
      <c r="E193" s="57" t="s">
        <v>527</v>
      </c>
      <c r="F193" s="47">
        <f>SUM(G193:H193)</f>
        <v>1888.4</v>
      </c>
      <c r="G193" s="97"/>
      <c r="H193" s="97">
        <v>1888.4</v>
      </c>
      <c r="I193" s="47">
        <f>SUM(J193:K193)</f>
        <v>2091</v>
      </c>
      <c r="J193" s="97"/>
      <c r="K193" s="97">
        <v>2091</v>
      </c>
      <c r="L193" s="47">
        <f>SUM(M193:N193)</f>
        <v>2164</v>
      </c>
      <c r="M193" s="97"/>
      <c r="N193" s="97">
        <v>2164</v>
      </c>
    </row>
    <row r="194" spans="1:14" ht="126">
      <c r="A194" s="165" t="s">
        <v>700</v>
      </c>
      <c r="B194" s="51" t="s">
        <v>915</v>
      </c>
      <c r="C194" s="56" t="s">
        <v>495</v>
      </c>
      <c r="D194" s="57" t="s">
        <v>1010</v>
      </c>
      <c r="E194" s="57" t="s">
        <v>527</v>
      </c>
      <c r="F194" s="47">
        <f>SUM(G194:H194)</f>
        <v>265.9</v>
      </c>
      <c r="G194" s="97"/>
      <c r="H194" s="97">
        <v>265.9</v>
      </c>
      <c r="I194" s="47">
        <f>SUM(J194:K194)</f>
        <v>5</v>
      </c>
      <c r="J194" s="97"/>
      <c r="K194" s="97">
        <v>5</v>
      </c>
      <c r="L194" s="47">
        <f>SUM(M194:N194)</f>
        <v>5</v>
      </c>
      <c r="M194" s="97"/>
      <c r="N194" s="97">
        <v>5</v>
      </c>
    </row>
    <row r="195" spans="1:14" ht="94.5">
      <c r="A195" s="165" t="s">
        <v>804</v>
      </c>
      <c r="B195" s="51" t="s">
        <v>915</v>
      </c>
      <c r="C195" s="56" t="s">
        <v>776</v>
      </c>
      <c r="D195" s="57" t="s">
        <v>1010</v>
      </c>
      <c r="E195" s="57" t="s">
        <v>527</v>
      </c>
      <c r="F195" s="47">
        <f>SUM(G195:H195)</f>
        <v>2.7</v>
      </c>
      <c r="G195" s="97"/>
      <c r="H195" s="97">
        <v>2.7</v>
      </c>
      <c r="I195" s="47">
        <f>SUM(J195:K195)</f>
        <v>3</v>
      </c>
      <c r="J195" s="97"/>
      <c r="K195" s="97">
        <v>3</v>
      </c>
      <c r="L195" s="47">
        <f>SUM(M195:N195)</f>
        <v>3</v>
      </c>
      <c r="M195" s="97"/>
      <c r="N195" s="97">
        <v>3</v>
      </c>
    </row>
    <row r="196" spans="1:14" ht="94.5">
      <c r="A196" s="166" t="s">
        <v>422</v>
      </c>
      <c r="B196" s="51" t="s">
        <v>435</v>
      </c>
      <c r="C196" s="56" t="s">
        <v>495</v>
      </c>
      <c r="D196" s="57" t="s">
        <v>1010</v>
      </c>
      <c r="E196" s="57" t="s">
        <v>527</v>
      </c>
      <c r="F196" s="47">
        <f>SUM(G196:H196)</f>
        <v>292.70000000000005</v>
      </c>
      <c r="G196" s="97">
        <v>278.1</v>
      </c>
      <c r="H196" s="97">
        <v>14.6</v>
      </c>
      <c r="I196" s="47">
        <f>SUM(J196:K196)</f>
        <v>0</v>
      </c>
      <c r="J196" s="97"/>
      <c r="K196" s="97"/>
      <c r="L196" s="47">
        <f>SUM(M196:N196)</f>
        <v>0</v>
      </c>
      <c r="M196" s="97"/>
      <c r="N196" s="97"/>
    </row>
    <row r="197" spans="1:14" ht="63">
      <c r="A197" s="166" t="s">
        <v>579</v>
      </c>
      <c r="B197" s="58" t="s">
        <v>577</v>
      </c>
      <c r="C197" s="56"/>
      <c r="D197" s="57" t="s">
        <v>1010</v>
      </c>
      <c r="E197" s="57" t="s">
        <v>527</v>
      </c>
      <c r="F197" s="47">
        <f>SUM(F198:F199)</f>
        <v>11.5</v>
      </c>
      <c r="G197" s="47">
        <f aca="true" t="shared" si="73" ref="G197:N197">SUM(G198:G199)</f>
        <v>0</v>
      </c>
      <c r="H197" s="47">
        <f t="shared" si="73"/>
        <v>11.5</v>
      </c>
      <c r="I197" s="47">
        <f t="shared" si="73"/>
        <v>0</v>
      </c>
      <c r="J197" s="47">
        <f t="shared" si="73"/>
        <v>0</v>
      </c>
      <c r="K197" s="47">
        <f t="shared" si="73"/>
        <v>0</v>
      </c>
      <c r="L197" s="47">
        <f t="shared" si="73"/>
        <v>0</v>
      </c>
      <c r="M197" s="47">
        <f t="shared" si="73"/>
        <v>0</v>
      </c>
      <c r="N197" s="47">
        <f t="shared" si="73"/>
        <v>0</v>
      </c>
    </row>
    <row r="198" spans="1:14" ht="63">
      <c r="A198" s="166" t="s">
        <v>575</v>
      </c>
      <c r="B198" s="51" t="s">
        <v>578</v>
      </c>
      <c r="C198" s="56" t="s">
        <v>495</v>
      </c>
      <c r="D198" s="57" t="s">
        <v>1010</v>
      </c>
      <c r="E198" s="57" t="s">
        <v>527</v>
      </c>
      <c r="F198" s="47">
        <f>SUM(G198:H198)</f>
        <v>8.5</v>
      </c>
      <c r="G198" s="97"/>
      <c r="H198" s="97">
        <v>8.5</v>
      </c>
      <c r="I198" s="47">
        <f>SUM(J198:K198)</f>
        <v>0</v>
      </c>
      <c r="J198" s="97"/>
      <c r="K198" s="97"/>
      <c r="L198" s="47">
        <f>SUM(M198:N198)</f>
        <v>0</v>
      </c>
      <c r="M198" s="97"/>
      <c r="N198" s="97"/>
    </row>
    <row r="199" spans="1:14" ht="47.25">
      <c r="A199" s="166" t="s">
        <v>159</v>
      </c>
      <c r="B199" s="51" t="s">
        <v>578</v>
      </c>
      <c r="C199" s="56" t="s">
        <v>787</v>
      </c>
      <c r="D199" s="57" t="s">
        <v>1010</v>
      </c>
      <c r="E199" s="57" t="s">
        <v>527</v>
      </c>
      <c r="F199" s="47">
        <f>SUM(G199:H199)</f>
        <v>3</v>
      </c>
      <c r="G199" s="97"/>
      <c r="H199" s="97">
        <v>3</v>
      </c>
      <c r="I199" s="47">
        <f>SUM(J199:K199)</f>
        <v>0</v>
      </c>
      <c r="J199" s="97"/>
      <c r="K199" s="97"/>
      <c r="L199" s="47">
        <f>SUM(M199:N199)</f>
        <v>0</v>
      </c>
      <c r="M199" s="97"/>
      <c r="N199" s="97"/>
    </row>
    <row r="200" spans="1:14" s="99" customFormat="1" ht="126">
      <c r="A200" s="195" t="s">
        <v>234</v>
      </c>
      <c r="B200" s="169" t="s">
        <v>75</v>
      </c>
      <c r="C200" s="89"/>
      <c r="D200" s="89"/>
      <c r="E200" s="89"/>
      <c r="F200" s="88">
        <f>SUM(F201,F206,F208)</f>
        <v>125750.29999999999</v>
      </c>
      <c r="G200" s="88">
        <f aca="true" t="shared" si="74" ref="G200:N200">SUM(G201,G206,G208)</f>
        <v>41914</v>
      </c>
      <c r="H200" s="88">
        <f t="shared" si="74"/>
        <v>83836.3</v>
      </c>
      <c r="I200" s="88">
        <f t="shared" si="74"/>
        <v>94845</v>
      </c>
      <c r="J200" s="88">
        <f t="shared" si="74"/>
        <v>38000</v>
      </c>
      <c r="K200" s="88">
        <f t="shared" si="74"/>
        <v>56845</v>
      </c>
      <c r="L200" s="88">
        <f t="shared" si="74"/>
        <v>55654</v>
      </c>
      <c r="M200" s="88">
        <f t="shared" si="74"/>
        <v>0</v>
      </c>
      <c r="N200" s="88">
        <f t="shared" si="74"/>
        <v>55654</v>
      </c>
    </row>
    <row r="201" spans="1:14" s="99" customFormat="1" ht="94.5">
      <c r="A201" s="161" t="s">
        <v>655</v>
      </c>
      <c r="B201" s="58" t="s">
        <v>76</v>
      </c>
      <c r="C201" s="89"/>
      <c r="D201" s="89"/>
      <c r="E201" s="89"/>
      <c r="F201" s="47">
        <f>SUM(F202:F205)</f>
        <v>56837.5</v>
      </c>
      <c r="G201" s="47">
        <f aca="true" t="shared" si="75" ref="G201:N201">SUM(G202:G205)</f>
        <v>2000</v>
      </c>
      <c r="H201" s="47">
        <f t="shared" si="75"/>
        <v>54837.5</v>
      </c>
      <c r="I201" s="47">
        <f t="shared" si="75"/>
        <v>54845</v>
      </c>
      <c r="J201" s="47">
        <f t="shared" si="75"/>
        <v>0</v>
      </c>
      <c r="K201" s="47">
        <f t="shared" si="75"/>
        <v>54845</v>
      </c>
      <c r="L201" s="47">
        <f t="shared" si="75"/>
        <v>55654</v>
      </c>
      <c r="M201" s="47">
        <f t="shared" si="75"/>
        <v>0</v>
      </c>
      <c r="N201" s="47">
        <f t="shared" si="75"/>
        <v>55654</v>
      </c>
    </row>
    <row r="202" spans="1:14" s="99" customFormat="1" ht="78.75">
      <c r="A202" s="161" t="s">
        <v>958</v>
      </c>
      <c r="B202" s="51" t="s">
        <v>956</v>
      </c>
      <c r="C202" s="51" t="s">
        <v>495</v>
      </c>
      <c r="D202" s="57" t="s">
        <v>1010</v>
      </c>
      <c r="E202" s="57" t="s">
        <v>527</v>
      </c>
      <c r="F202" s="47">
        <f>SUM(G202:H202)</f>
        <v>451.3</v>
      </c>
      <c r="G202" s="47">
        <v>425</v>
      </c>
      <c r="H202" s="47">
        <v>26.3</v>
      </c>
      <c r="I202" s="47">
        <f>SUM(J202:K202)</f>
        <v>0</v>
      </c>
      <c r="J202" s="47"/>
      <c r="K202" s="47"/>
      <c r="L202" s="47">
        <f>SUM(M202:N202)</f>
        <v>0</v>
      </c>
      <c r="M202" s="47"/>
      <c r="N202" s="47"/>
    </row>
    <row r="203" spans="1:14" s="99" customFormat="1" ht="63">
      <c r="A203" s="161" t="s">
        <v>375</v>
      </c>
      <c r="B203" s="51" t="s">
        <v>956</v>
      </c>
      <c r="C203" s="51" t="s">
        <v>787</v>
      </c>
      <c r="D203" s="57" t="s">
        <v>1010</v>
      </c>
      <c r="E203" s="57" t="s">
        <v>527</v>
      </c>
      <c r="F203" s="47">
        <f>SUM(G203:H203)</f>
        <v>75</v>
      </c>
      <c r="G203" s="47">
        <v>75</v>
      </c>
      <c r="H203" s="47"/>
      <c r="I203" s="47">
        <f>SUM(J203:K203)</f>
        <v>0</v>
      </c>
      <c r="J203" s="47"/>
      <c r="K203" s="47"/>
      <c r="L203" s="47">
        <f>SUM(M203:N203)</f>
        <v>0</v>
      </c>
      <c r="M203" s="47"/>
      <c r="N203" s="47"/>
    </row>
    <row r="204" spans="1:14" s="99" customFormat="1" ht="94.5">
      <c r="A204" s="161" t="s">
        <v>957</v>
      </c>
      <c r="B204" s="51" t="s">
        <v>956</v>
      </c>
      <c r="C204" s="51" t="s">
        <v>784</v>
      </c>
      <c r="D204" s="57" t="s">
        <v>1010</v>
      </c>
      <c r="E204" s="57" t="s">
        <v>527</v>
      </c>
      <c r="F204" s="47">
        <f>SUM(G204:H204)</f>
        <v>1578.9</v>
      </c>
      <c r="G204" s="47">
        <v>1500</v>
      </c>
      <c r="H204" s="47">
        <v>78.9</v>
      </c>
      <c r="I204" s="47">
        <f>SUM(J204:K204)</f>
        <v>0</v>
      </c>
      <c r="J204" s="47"/>
      <c r="K204" s="47"/>
      <c r="L204" s="47">
        <f>SUM(M204:N204)</f>
        <v>0</v>
      </c>
      <c r="M204" s="47"/>
      <c r="N204" s="47"/>
    </row>
    <row r="205" spans="1:14" ht="141.75">
      <c r="A205" s="165" t="s">
        <v>0</v>
      </c>
      <c r="B205" s="51" t="s">
        <v>916</v>
      </c>
      <c r="C205" s="51">
        <v>600</v>
      </c>
      <c r="D205" s="57" t="s">
        <v>1010</v>
      </c>
      <c r="E205" s="57" t="s">
        <v>527</v>
      </c>
      <c r="F205" s="59">
        <f>SUM(G205:H205)</f>
        <v>54732.3</v>
      </c>
      <c r="G205" s="97"/>
      <c r="H205" s="97">
        <v>54732.3</v>
      </c>
      <c r="I205" s="59">
        <f>SUM(J205:K205)</f>
        <v>54845</v>
      </c>
      <c r="J205" s="97"/>
      <c r="K205" s="97">
        <v>54845</v>
      </c>
      <c r="L205" s="59">
        <f>SUM(M205:N205)</f>
        <v>55654</v>
      </c>
      <c r="M205" s="97"/>
      <c r="N205" s="97">
        <v>55654</v>
      </c>
    </row>
    <row r="206" spans="1:14" ht="63">
      <c r="A206" s="166" t="s">
        <v>583</v>
      </c>
      <c r="B206" s="58" t="s">
        <v>580</v>
      </c>
      <c r="C206" s="51"/>
      <c r="D206" s="57" t="s">
        <v>1010</v>
      </c>
      <c r="E206" s="57" t="s">
        <v>527</v>
      </c>
      <c r="F206" s="59">
        <f>F207</f>
        <v>1453.4</v>
      </c>
      <c r="G206" s="59">
        <f aca="true" t="shared" si="76" ref="G206:N206">G207</f>
        <v>0</v>
      </c>
      <c r="H206" s="59">
        <f t="shared" si="76"/>
        <v>1453.4</v>
      </c>
      <c r="I206" s="59">
        <f t="shared" si="76"/>
        <v>0</v>
      </c>
      <c r="J206" s="59">
        <f t="shared" si="76"/>
        <v>0</v>
      </c>
      <c r="K206" s="59">
        <f t="shared" si="76"/>
        <v>0</v>
      </c>
      <c r="L206" s="59">
        <f t="shared" si="76"/>
        <v>0</v>
      </c>
      <c r="M206" s="59">
        <f t="shared" si="76"/>
        <v>0</v>
      </c>
      <c r="N206" s="59">
        <f t="shared" si="76"/>
        <v>0</v>
      </c>
    </row>
    <row r="207" spans="1:14" ht="78.75">
      <c r="A207" s="166" t="s">
        <v>582</v>
      </c>
      <c r="B207" s="51" t="s">
        <v>581</v>
      </c>
      <c r="C207" s="51" t="s">
        <v>784</v>
      </c>
      <c r="D207" s="57" t="s">
        <v>1010</v>
      </c>
      <c r="E207" s="57" t="s">
        <v>527</v>
      </c>
      <c r="F207" s="59">
        <f>SUM(G207:H207)</f>
        <v>1453.4</v>
      </c>
      <c r="G207" s="97"/>
      <c r="H207" s="97">
        <v>1453.4</v>
      </c>
      <c r="I207" s="59">
        <f>SUM(J207:K207)</f>
        <v>0</v>
      </c>
      <c r="J207" s="97"/>
      <c r="K207" s="97"/>
      <c r="L207" s="59">
        <f>SUM(M207:N207)</f>
        <v>0</v>
      </c>
      <c r="M207" s="97"/>
      <c r="N207" s="97"/>
    </row>
    <row r="208" spans="1:14" ht="47.25">
      <c r="A208" s="161" t="s">
        <v>521</v>
      </c>
      <c r="B208" s="198" t="s">
        <v>116</v>
      </c>
      <c r="C208" s="51"/>
      <c r="D208" s="57" t="s">
        <v>1010</v>
      </c>
      <c r="E208" s="57" t="s">
        <v>527</v>
      </c>
      <c r="F208" s="59">
        <f>SUM(F209:F211)</f>
        <v>67459.4</v>
      </c>
      <c r="G208" s="59">
        <f aca="true" t="shared" si="77" ref="G208:N208">SUM(G209:G211)</f>
        <v>39914</v>
      </c>
      <c r="H208" s="59">
        <f>SUM(H209:H211)</f>
        <v>27545.4</v>
      </c>
      <c r="I208" s="59">
        <f t="shared" si="77"/>
        <v>40000</v>
      </c>
      <c r="J208" s="59">
        <f t="shared" si="77"/>
        <v>38000</v>
      </c>
      <c r="K208" s="59">
        <f t="shared" si="77"/>
        <v>2000</v>
      </c>
      <c r="L208" s="59">
        <f t="shared" si="77"/>
        <v>0</v>
      </c>
      <c r="M208" s="59">
        <f t="shared" si="77"/>
        <v>0</v>
      </c>
      <c r="N208" s="59">
        <f t="shared" si="77"/>
        <v>0</v>
      </c>
    </row>
    <row r="209" spans="1:14" ht="78.75">
      <c r="A209" s="171" t="s">
        <v>523</v>
      </c>
      <c r="B209" s="57" t="s">
        <v>599</v>
      </c>
      <c r="C209" s="51" t="s">
        <v>495</v>
      </c>
      <c r="D209" s="57" t="s">
        <v>1010</v>
      </c>
      <c r="E209" s="57" t="s">
        <v>527</v>
      </c>
      <c r="F209" s="47">
        <f>SUM(G209:H209)</f>
        <v>20045.4</v>
      </c>
      <c r="G209" s="47"/>
      <c r="H209" s="47">
        <v>20045.4</v>
      </c>
      <c r="I209" s="47">
        <f>SUM(J209:K209)</f>
        <v>2000</v>
      </c>
      <c r="J209" s="47"/>
      <c r="K209" s="47">
        <v>2000</v>
      </c>
      <c r="L209" s="47">
        <f>SUM(M209:N209)</f>
        <v>0</v>
      </c>
      <c r="M209" s="47"/>
      <c r="N209" s="47"/>
    </row>
    <row r="210" spans="1:14" ht="110.25">
      <c r="A210" s="161" t="s">
        <v>336</v>
      </c>
      <c r="B210" s="57" t="s">
        <v>338</v>
      </c>
      <c r="C210" s="51" t="s">
        <v>495</v>
      </c>
      <c r="D210" s="57" t="s">
        <v>1010</v>
      </c>
      <c r="E210" s="57" t="s">
        <v>527</v>
      </c>
      <c r="F210" s="47">
        <f>SUM(G210:H210)</f>
        <v>39914</v>
      </c>
      <c r="G210" s="47">
        <v>39914</v>
      </c>
      <c r="H210" s="47"/>
      <c r="I210" s="47">
        <f>SUM(J210:K210)</f>
        <v>38000</v>
      </c>
      <c r="J210" s="47">
        <v>38000</v>
      </c>
      <c r="K210" s="47"/>
      <c r="L210" s="47">
        <f>SUM(M210:N210)</f>
        <v>0</v>
      </c>
      <c r="M210" s="47"/>
      <c r="N210" s="47"/>
    </row>
    <row r="211" spans="1:14" ht="126">
      <c r="A211" s="166" t="s">
        <v>812</v>
      </c>
      <c r="B211" s="51" t="s">
        <v>813</v>
      </c>
      <c r="C211" s="51" t="s">
        <v>495</v>
      </c>
      <c r="D211" s="57" t="s">
        <v>1010</v>
      </c>
      <c r="E211" s="57" t="s">
        <v>527</v>
      </c>
      <c r="F211" s="47">
        <f>SUM(G211:H211)</f>
        <v>7500</v>
      </c>
      <c r="G211" s="47"/>
      <c r="H211" s="47">
        <v>7500</v>
      </c>
      <c r="I211" s="47">
        <f>SUM(J211:K211)</f>
        <v>0</v>
      </c>
      <c r="J211" s="47"/>
      <c r="K211" s="47"/>
      <c r="L211" s="47">
        <f>SUM(M211:N211)</f>
        <v>0</v>
      </c>
      <c r="M211" s="47"/>
      <c r="N211" s="47"/>
    </row>
    <row r="212" spans="1:14" s="99" customFormat="1" ht="157.5">
      <c r="A212" s="167" t="s">
        <v>413</v>
      </c>
      <c r="B212" s="115" t="s">
        <v>18</v>
      </c>
      <c r="C212" s="89"/>
      <c r="D212" s="50"/>
      <c r="E212" s="50"/>
      <c r="F212" s="88">
        <f>F213</f>
        <v>3585.7999999999997</v>
      </c>
      <c r="G212" s="88">
        <f aca="true" t="shared" si="78" ref="G212:N212">G213</f>
        <v>3255.6</v>
      </c>
      <c r="H212" s="88">
        <f t="shared" si="78"/>
        <v>330.2</v>
      </c>
      <c r="I212" s="88">
        <f t="shared" si="78"/>
        <v>0</v>
      </c>
      <c r="J212" s="88">
        <f t="shared" si="78"/>
        <v>0</v>
      </c>
      <c r="K212" s="88">
        <f t="shared" si="78"/>
        <v>0</v>
      </c>
      <c r="L212" s="88">
        <f t="shared" si="78"/>
        <v>586.5</v>
      </c>
      <c r="M212" s="88">
        <f t="shared" si="78"/>
        <v>586.5</v>
      </c>
      <c r="N212" s="88">
        <f t="shared" si="78"/>
        <v>0</v>
      </c>
    </row>
    <row r="213" spans="1:14" ht="47.25">
      <c r="A213" s="161" t="s">
        <v>329</v>
      </c>
      <c r="B213" s="58" t="s">
        <v>20</v>
      </c>
      <c r="C213" s="51"/>
      <c r="D213" s="57"/>
      <c r="E213" s="57"/>
      <c r="F213" s="47">
        <f>SUM(F214:F216)</f>
        <v>3585.7999999999997</v>
      </c>
      <c r="G213" s="47">
        <f aca="true" t="shared" si="79" ref="G213:N213">SUM(G214:G216)</f>
        <v>3255.6</v>
      </c>
      <c r="H213" s="47">
        <f t="shared" si="79"/>
        <v>330.2</v>
      </c>
      <c r="I213" s="47">
        <f t="shared" si="79"/>
        <v>0</v>
      </c>
      <c r="J213" s="47">
        <f t="shared" si="79"/>
        <v>0</v>
      </c>
      <c r="K213" s="47">
        <f t="shared" si="79"/>
        <v>0</v>
      </c>
      <c r="L213" s="47">
        <f t="shared" si="79"/>
        <v>586.5</v>
      </c>
      <c r="M213" s="47">
        <f t="shared" si="79"/>
        <v>586.5</v>
      </c>
      <c r="N213" s="47">
        <f t="shared" si="79"/>
        <v>0</v>
      </c>
    </row>
    <row r="214" spans="1:14" ht="78.75">
      <c r="A214" s="161" t="s">
        <v>538</v>
      </c>
      <c r="B214" s="57" t="s">
        <v>115</v>
      </c>
      <c r="C214" s="51" t="s">
        <v>495</v>
      </c>
      <c r="D214" s="57" t="s">
        <v>1010</v>
      </c>
      <c r="E214" s="57" t="s">
        <v>528</v>
      </c>
      <c r="F214" s="47">
        <f>SUM(G214:H214)</f>
        <v>330.2</v>
      </c>
      <c r="G214" s="47"/>
      <c r="H214" s="47">
        <v>330.2</v>
      </c>
      <c r="I214" s="47">
        <f>SUM(J214:K214)</f>
        <v>0</v>
      </c>
      <c r="J214" s="47"/>
      <c r="K214" s="47"/>
      <c r="L214" s="47">
        <f>SUM(M214:N214)</f>
        <v>0</v>
      </c>
      <c r="M214" s="47"/>
      <c r="N214" s="47"/>
    </row>
    <row r="215" spans="1:14" ht="126">
      <c r="A215" s="161" t="s">
        <v>328</v>
      </c>
      <c r="B215" s="57" t="s">
        <v>327</v>
      </c>
      <c r="C215" s="51" t="s">
        <v>495</v>
      </c>
      <c r="D215" s="57" t="s">
        <v>1010</v>
      </c>
      <c r="E215" s="57" t="s">
        <v>528</v>
      </c>
      <c r="F215" s="47">
        <f>SUM(G215:H215)</f>
        <v>3255.6</v>
      </c>
      <c r="G215" s="47">
        <v>3255.6</v>
      </c>
      <c r="H215" s="47"/>
      <c r="I215" s="47">
        <f>SUM(J215:K215)</f>
        <v>0</v>
      </c>
      <c r="J215" s="47"/>
      <c r="K215" s="47"/>
      <c r="L215" s="47">
        <f>SUM(M215:N215)</f>
        <v>0</v>
      </c>
      <c r="M215" s="47"/>
      <c r="N215" s="47"/>
    </row>
    <row r="216" spans="1:14" ht="78.75">
      <c r="A216" s="166" t="s">
        <v>446</v>
      </c>
      <c r="B216" s="51" t="s">
        <v>445</v>
      </c>
      <c r="C216" s="51" t="s">
        <v>495</v>
      </c>
      <c r="D216" s="51" t="s">
        <v>532</v>
      </c>
      <c r="E216" s="51" t="s">
        <v>1008</v>
      </c>
      <c r="F216" s="47">
        <f>SUM(G216:H216)</f>
        <v>0</v>
      </c>
      <c r="G216" s="47"/>
      <c r="H216" s="47"/>
      <c r="I216" s="47">
        <f>SUM(J216:K216)</f>
        <v>0</v>
      </c>
      <c r="J216" s="47"/>
      <c r="K216" s="47"/>
      <c r="L216" s="47">
        <f>SUM(M216:N216)</f>
        <v>586.5</v>
      </c>
      <c r="M216" s="47">
        <v>586.5</v>
      </c>
      <c r="N216" s="47"/>
    </row>
    <row r="217" spans="1:14" ht="110.25">
      <c r="A217" s="167" t="s">
        <v>414</v>
      </c>
      <c r="B217" s="169" t="s">
        <v>77</v>
      </c>
      <c r="C217" s="51"/>
      <c r="D217" s="51"/>
      <c r="E217" s="51"/>
      <c r="F217" s="88">
        <f>SUM(F218,F220,F224,)</f>
        <v>12710.7</v>
      </c>
      <c r="G217" s="88">
        <f aca="true" t="shared" si="80" ref="G217:N217">SUM(G218,G220,G224,)</f>
        <v>0</v>
      </c>
      <c r="H217" s="88">
        <f t="shared" si="80"/>
        <v>12710.7</v>
      </c>
      <c r="I217" s="88">
        <f t="shared" si="80"/>
        <v>8846</v>
      </c>
      <c r="J217" s="88">
        <f t="shared" si="80"/>
        <v>0</v>
      </c>
      <c r="K217" s="88">
        <f t="shared" si="80"/>
        <v>8846</v>
      </c>
      <c r="L217" s="88">
        <f t="shared" si="80"/>
        <v>9106</v>
      </c>
      <c r="M217" s="88">
        <f t="shared" si="80"/>
        <v>0</v>
      </c>
      <c r="N217" s="88">
        <f t="shared" si="80"/>
        <v>9106</v>
      </c>
    </row>
    <row r="218" spans="1:14" ht="47.25">
      <c r="A218" s="161" t="s">
        <v>768</v>
      </c>
      <c r="B218" s="58" t="s">
        <v>78</v>
      </c>
      <c r="C218" s="51"/>
      <c r="D218" s="51"/>
      <c r="E218" s="51"/>
      <c r="F218" s="47">
        <f aca="true" t="shared" si="81" ref="F218:N218">F219</f>
        <v>1605</v>
      </c>
      <c r="G218" s="47">
        <f t="shared" si="81"/>
        <v>0</v>
      </c>
      <c r="H218" s="47">
        <f t="shared" si="81"/>
        <v>1605</v>
      </c>
      <c r="I218" s="47">
        <f t="shared" si="81"/>
        <v>2190</v>
      </c>
      <c r="J218" s="47">
        <f t="shared" si="81"/>
        <v>0</v>
      </c>
      <c r="K218" s="47">
        <f t="shared" si="81"/>
        <v>2190</v>
      </c>
      <c r="L218" s="47">
        <f t="shared" si="81"/>
        <v>2278</v>
      </c>
      <c r="M218" s="123">
        <f t="shared" si="81"/>
        <v>0</v>
      </c>
      <c r="N218" s="47">
        <f t="shared" si="81"/>
        <v>2278</v>
      </c>
    </row>
    <row r="219" spans="1:14" ht="173.25">
      <c r="A219" s="165" t="s">
        <v>591</v>
      </c>
      <c r="B219" s="51" t="s">
        <v>918</v>
      </c>
      <c r="C219" s="51">
        <v>100</v>
      </c>
      <c r="D219" s="57" t="s">
        <v>1010</v>
      </c>
      <c r="E219" s="57" t="s">
        <v>528</v>
      </c>
      <c r="F219" s="47">
        <f>SUM(G219:H219)</f>
        <v>1605</v>
      </c>
      <c r="G219" s="97"/>
      <c r="H219" s="97">
        <v>1605</v>
      </c>
      <c r="I219" s="47">
        <f>SUM(J219:K219)</f>
        <v>2190</v>
      </c>
      <c r="J219" s="97"/>
      <c r="K219" s="97">
        <v>2190</v>
      </c>
      <c r="L219" s="47">
        <f>SUM(M219:N219)</f>
        <v>2278</v>
      </c>
      <c r="M219" s="97"/>
      <c r="N219" s="97">
        <v>2278</v>
      </c>
    </row>
    <row r="220" spans="1:14" ht="94.5">
      <c r="A220" s="161" t="s">
        <v>655</v>
      </c>
      <c r="B220" s="58" t="s">
        <v>79</v>
      </c>
      <c r="C220" s="51"/>
      <c r="D220" s="51"/>
      <c r="E220" s="51"/>
      <c r="F220" s="47">
        <f aca="true" t="shared" si="82" ref="F220:N220">SUM(F221:F223)</f>
        <v>10755.7</v>
      </c>
      <c r="G220" s="47">
        <f t="shared" si="82"/>
        <v>0</v>
      </c>
      <c r="H220" s="47">
        <f t="shared" si="82"/>
        <v>10755.7</v>
      </c>
      <c r="I220" s="47">
        <f t="shared" si="82"/>
        <v>6656</v>
      </c>
      <c r="J220" s="47">
        <f t="shared" si="82"/>
        <v>0</v>
      </c>
      <c r="K220" s="47">
        <f t="shared" si="82"/>
        <v>6656</v>
      </c>
      <c r="L220" s="47">
        <f t="shared" si="82"/>
        <v>6828</v>
      </c>
      <c r="M220" s="47">
        <f t="shared" si="82"/>
        <v>0</v>
      </c>
      <c r="N220" s="47">
        <f t="shared" si="82"/>
        <v>6828</v>
      </c>
    </row>
    <row r="221" spans="1:14" ht="204.75">
      <c r="A221" s="165" t="s">
        <v>466</v>
      </c>
      <c r="B221" s="51" t="s">
        <v>919</v>
      </c>
      <c r="C221" s="51">
        <v>100</v>
      </c>
      <c r="D221" s="57" t="s">
        <v>1010</v>
      </c>
      <c r="E221" s="57" t="s">
        <v>528</v>
      </c>
      <c r="F221" s="47">
        <f>SUM(G221:H221)</f>
        <v>5003</v>
      </c>
      <c r="G221" s="97"/>
      <c r="H221" s="97">
        <v>5003</v>
      </c>
      <c r="I221" s="47">
        <f>SUM(J221:K221)</f>
        <v>6204</v>
      </c>
      <c r="J221" s="97"/>
      <c r="K221" s="97">
        <v>6204</v>
      </c>
      <c r="L221" s="47">
        <f>SUM(M221:N221)</f>
        <v>6376</v>
      </c>
      <c r="M221" s="97"/>
      <c r="N221" s="97">
        <v>6376</v>
      </c>
    </row>
    <row r="222" spans="1:14" ht="126">
      <c r="A222" s="165" t="s">
        <v>803</v>
      </c>
      <c r="B222" s="51" t="s">
        <v>919</v>
      </c>
      <c r="C222" s="51">
        <v>200</v>
      </c>
      <c r="D222" s="57" t="s">
        <v>1010</v>
      </c>
      <c r="E222" s="57" t="s">
        <v>528</v>
      </c>
      <c r="F222" s="47">
        <f>SUM(G222:H222)</f>
        <v>5730.7</v>
      </c>
      <c r="G222" s="97"/>
      <c r="H222" s="97">
        <v>5730.7</v>
      </c>
      <c r="I222" s="47">
        <f>SUM(J222:K222)</f>
        <v>430</v>
      </c>
      <c r="J222" s="97"/>
      <c r="K222" s="97">
        <v>430</v>
      </c>
      <c r="L222" s="47">
        <f>SUM(M222:N222)</f>
        <v>430</v>
      </c>
      <c r="M222" s="97"/>
      <c r="N222" s="97">
        <v>430</v>
      </c>
    </row>
    <row r="223" spans="1:14" ht="94.5">
      <c r="A223" s="165" t="s">
        <v>804</v>
      </c>
      <c r="B223" s="51" t="s">
        <v>919</v>
      </c>
      <c r="C223" s="51" t="s">
        <v>776</v>
      </c>
      <c r="D223" s="57" t="s">
        <v>1010</v>
      </c>
      <c r="E223" s="57" t="s">
        <v>528</v>
      </c>
      <c r="F223" s="47">
        <f>SUM(G223:H223)</f>
        <v>22</v>
      </c>
      <c r="G223" s="97"/>
      <c r="H223" s="97">
        <v>22</v>
      </c>
      <c r="I223" s="47">
        <f>SUM(J223:K223)</f>
        <v>22</v>
      </c>
      <c r="J223" s="97"/>
      <c r="K223" s="97">
        <v>22</v>
      </c>
      <c r="L223" s="47">
        <f>SUM(M223:N223)</f>
        <v>22</v>
      </c>
      <c r="M223" s="97"/>
      <c r="N223" s="97">
        <v>22</v>
      </c>
    </row>
    <row r="224" spans="1:14" ht="94.5">
      <c r="A224" s="160" t="s">
        <v>503</v>
      </c>
      <c r="B224" s="58" t="s">
        <v>80</v>
      </c>
      <c r="C224" s="51"/>
      <c r="D224" s="51"/>
      <c r="E224" s="51"/>
      <c r="F224" s="47">
        <f>SUM(F225:F226)</f>
        <v>350</v>
      </c>
      <c r="G224" s="47">
        <f aca="true" t="shared" si="83" ref="G224:N224">SUM(G225:G226)</f>
        <v>0</v>
      </c>
      <c r="H224" s="47">
        <f t="shared" si="83"/>
        <v>350</v>
      </c>
      <c r="I224" s="47">
        <f t="shared" si="83"/>
        <v>0</v>
      </c>
      <c r="J224" s="47">
        <f t="shared" si="83"/>
        <v>0</v>
      </c>
      <c r="K224" s="47">
        <f t="shared" si="83"/>
        <v>0</v>
      </c>
      <c r="L224" s="47">
        <f t="shared" si="83"/>
        <v>0</v>
      </c>
      <c r="M224" s="47">
        <f t="shared" si="83"/>
        <v>0</v>
      </c>
      <c r="N224" s="47">
        <f t="shared" si="83"/>
        <v>0</v>
      </c>
    </row>
    <row r="225" spans="1:14" ht="252">
      <c r="A225" s="165" t="s">
        <v>540</v>
      </c>
      <c r="B225" s="51" t="s">
        <v>917</v>
      </c>
      <c r="C225" s="51" t="s">
        <v>493</v>
      </c>
      <c r="D225" s="51" t="s">
        <v>789</v>
      </c>
      <c r="E225" s="51" t="s">
        <v>1008</v>
      </c>
      <c r="F225" s="47">
        <f>SUM(G225:H225)</f>
        <v>110</v>
      </c>
      <c r="G225" s="97"/>
      <c r="H225" s="97">
        <v>110</v>
      </c>
      <c r="I225" s="47">
        <f>SUM(J225:K225)</f>
        <v>0</v>
      </c>
      <c r="J225" s="97"/>
      <c r="K225" s="97"/>
      <c r="L225" s="47">
        <f>SUM(M225:N225)</f>
        <v>0</v>
      </c>
      <c r="M225" s="122"/>
      <c r="N225" s="97"/>
    </row>
    <row r="226" spans="1:14" ht="189">
      <c r="A226" s="165" t="s">
        <v>639</v>
      </c>
      <c r="B226" s="51" t="s">
        <v>917</v>
      </c>
      <c r="C226" s="56" t="s">
        <v>784</v>
      </c>
      <c r="D226" s="51" t="s">
        <v>789</v>
      </c>
      <c r="E226" s="51" t="s">
        <v>1008</v>
      </c>
      <c r="F226" s="47">
        <f>SUM(G226:H226)</f>
        <v>240</v>
      </c>
      <c r="G226" s="97"/>
      <c r="H226" s="97">
        <v>240</v>
      </c>
      <c r="I226" s="47">
        <f>SUM(J226:K226)</f>
        <v>0</v>
      </c>
      <c r="J226" s="97"/>
      <c r="K226" s="97"/>
      <c r="L226" s="47">
        <f>SUM(M226:N226)</f>
        <v>0</v>
      </c>
      <c r="M226" s="122"/>
      <c r="N226" s="97"/>
    </row>
    <row r="227" spans="1:14" ht="94.5">
      <c r="A227" s="167" t="s">
        <v>472</v>
      </c>
      <c r="B227" s="115" t="s">
        <v>81</v>
      </c>
      <c r="C227" s="89"/>
      <c r="D227" s="89"/>
      <c r="E227" s="89"/>
      <c r="F227" s="88">
        <f>SUM(F228,F233,F239,F244)</f>
        <v>50759.2</v>
      </c>
      <c r="G227" s="88">
        <f aca="true" t="shared" si="84" ref="G227:N227">SUM(G228,G233,G239,G244)</f>
        <v>0</v>
      </c>
      <c r="H227" s="88">
        <f t="shared" si="84"/>
        <v>50759.2</v>
      </c>
      <c r="I227" s="88">
        <f t="shared" si="84"/>
        <v>40167</v>
      </c>
      <c r="J227" s="88">
        <f t="shared" si="84"/>
        <v>0</v>
      </c>
      <c r="K227" s="88">
        <f t="shared" si="84"/>
        <v>40167</v>
      </c>
      <c r="L227" s="88">
        <f t="shared" si="84"/>
        <v>39747</v>
      </c>
      <c r="M227" s="88">
        <f t="shared" si="84"/>
        <v>0</v>
      </c>
      <c r="N227" s="88">
        <f t="shared" si="84"/>
        <v>39747</v>
      </c>
    </row>
    <row r="228" spans="1:14" ht="141.75">
      <c r="A228" s="167" t="s">
        <v>471</v>
      </c>
      <c r="B228" s="115" t="s">
        <v>82</v>
      </c>
      <c r="C228" s="89"/>
      <c r="D228" s="89"/>
      <c r="E228" s="89"/>
      <c r="F228" s="88">
        <f>SUM(F229,F231)</f>
        <v>45188.6</v>
      </c>
      <c r="G228" s="88">
        <f aca="true" t="shared" si="85" ref="G228:N228">SUM(G229,G231)</f>
        <v>0</v>
      </c>
      <c r="H228" s="88">
        <f t="shared" si="85"/>
        <v>45188.6</v>
      </c>
      <c r="I228" s="88">
        <f t="shared" si="85"/>
        <v>38461</v>
      </c>
      <c r="J228" s="88">
        <f t="shared" si="85"/>
        <v>0</v>
      </c>
      <c r="K228" s="88">
        <f t="shared" si="85"/>
        <v>38461</v>
      </c>
      <c r="L228" s="88">
        <f t="shared" si="85"/>
        <v>37973</v>
      </c>
      <c r="M228" s="88">
        <f t="shared" si="85"/>
        <v>0</v>
      </c>
      <c r="N228" s="88">
        <f t="shared" si="85"/>
        <v>37973</v>
      </c>
    </row>
    <row r="229" spans="1:14" ht="94.5">
      <c r="A229" s="161" t="s">
        <v>655</v>
      </c>
      <c r="B229" s="58" t="s">
        <v>83</v>
      </c>
      <c r="C229" s="89"/>
      <c r="D229" s="89"/>
      <c r="E229" s="89"/>
      <c r="F229" s="47">
        <f aca="true" t="shared" si="86" ref="F229:N229">SUM(F230:F230)</f>
        <v>41688.6</v>
      </c>
      <c r="G229" s="47">
        <f t="shared" si="86"/>
        <v>0</v>
      </c>
      <c r="H229" s="47">
        <f t="shared" si="86"/>
        <v>41688.6</v>
      </c>
      <c r="I229" s="47">
        <f t="shared" si="86"/>
        <v>38461</v>
      </c>
      <c r="J229" s="47">
        <f t="shared" si="86"/>
        <v>0</v>
      </c>
      <c r="K229" s="47">
        <f t="shared" si="86"/>
        <v>38461</v>
      </c>
      <c r="L229" s="47">
        <f t="shared" si="86"/>
        <v>37973</v>
      </c>
      <c r="M229" s="47">
        <f t="shared" si="86"/>
        <v>0</v>
      </c>
      <c r="N229" s="47">
        <f t="shared" si="86"/>
        <v>37973</v>
      </c>
    </row>
    <row r="230" spans="1:14" ht="141.75">
      <c r="A230" s="165" t="s">
        <v>630</v>
      </c>
      <c r="B230" s="51" t="s">
        <v>315</v>
      </c>
      <c r="C230" s="51">
        <v>600</v>
      </c>
      <c r="D230" s="51">
        <v>11</v>
      </c>
      <c r="E230" s="57" t="s">
        <v>527</v>
      </c>
      <c r="F230" s="47">
        <f>SUM(G230:H230)</f>
        <v>41688.6</v>
      </c>
      <c r="G230" s="47">
        <v>0</v>
      </c>
      <c r="H230" s="47">
        <v>41688.6</v>
      </c>
      <c r="I230" s="47">
        <f>SUM(J230:K230)</f>
        <v>38461</v>
      </c>
      <c r="J230" s="47">
        <v>0</v>
      </c>
      <c r="K230" s="47">
        <v>38461</v>
      </c>
      <c r="L230" s="47">
        <f>SUM(M230:N230)</f>
        <v>37973</v>
      </c>
      <c r="M230" s="47">
        <v>0</v>
      </c>
      <c r="N230" s="47">
        <v>37973</v>
      </c>
    </row>
    <row r="231" spans="1:14" ht="47.25">
      <c r="A231" s="160" t="s">
        <v>814</v>
      </c>
      <c r="B231" s="58" t="s">
        <v>834</v>
      </c>
      <c r="C231" s="51"/>
      <c r="D231" s="51"/>
      <c r="E231" s="57"/>
      <c r="F231" s="47">
        <f>F232</f>
        <v>3500</v>
      </c>
      <c r="G231" s="47">
        <f aca="true" t="shared" si="87" ref="G231:N231">G232</f>
        <v>0</v>
      </c>
      <c r="H231" s="47">
        <f t="shared" si="87"/>
        <v>3500</v>
      </c>
      <c r="I231" s="47">
        <f t="shared" si="87"/>
        <v>0</v>
      </c>
      <c r="J231" s="47">
        <f t="shared" si="87"/>
        <v>0</v>
      </c>
      <c r="K231" s="47">
        <f t="shared" si="87"/>
        <v>0</v>
      </c>
      <c r="L231" s="47">
        <f t="shared" si="87"/>
        <v>0</v>
      </c>
      <c r="M231" s="47">
        <f t="shared" si="87"/>
        <v>0</v>
      </c>
      <c r="N231" s="47">
        <f t="shared" si="87"/>
        <v>0</v>
      </c>
    </row>
    <row r="232" spans="1:14" ht="126">
      <c r="A232" s="160" t="s">
        <v>817</v>
      </c>
      <c r="B232" s="51" t="s">
        <v>816</v>
      </c>
      <c r="C232" s="51" t="s">
        <v>784</v>
      </c>
      <c r="D232" s="51" t="s">
        <v>187</v>
      </c>
      <c r="E232" s="51" t="s">
        <v>527</v>
      </c>
      <c r="F232" s="47">
        <f>SUM(G232:H232)</f>
        <v>3500</v>
      </c>
      <c r="G232" s="47"/>
      <c r="H232" s="47">
        <v>3500</v>
      </c>
      <c r="I232" s="47">
        <f>SUM(J232:K232)</f>
        <v>0</v>
      </c>
      <c r="J232" s="47"/>
      <c r="K232" s="47"/>
      <c r="L232" s="47">
        <f>SUM(M232:N232)</f>
        <v>0</v>
      </c>
      <c r="M232" s="47"/>
      <c r="N232" s="47"/>
    </row>
    <row r="233" spans="1:14" s="99" customFormat="1" ht="126">
      <c r="A233" s="167" t="s">
        <v>210</v>
      </c>
      <c r="B233" s="115" t="s">
        <v>84</v>
      </c>
      <c r="C233" s="89"/>
      <c r="D233" s="50" t="s">
        <v>647</v>
      </c>
      <c r="E233" s="50" t="s">
        <v>647</v>
      </c>
      <c r="F233" s="88">
        <f>SUM(F234,)</f>
        <v>5502.6</v>
      </c>
      <c r="G233" s="88">
        <f aca="true" t="shared" si="88" ref="G233:N233">SUM(G234,)</f>
        <v>0</v>
      </c>
      <c r="H233" s="88">
        <f t="shared" si="88"/>
        <v>5502.6</v>
      </c>
      <c r="I233" s="88">
        <f t="shared" si="88"/>
        <v>1706</v>
      </c>
      <c r="J233" s="88">
        <f t="shared" si="88"/>
        <v>0</v>
      </c>
      <c r="K233" s="88">
        <f t="shared" si="88"/>
        <v>1706</v>
      </c>
      <c r="L233" s="88">
        <f t="shared" si="88"/>
        <v>1774</v>
      </c>
      <c r="M233" s="88">
        <f t="shared" si="88"/>
        <v>0</v>
      </c>
      <c r="N233" s="88">
        <f t="shared" si="88"/>
        <v>1774</v>
      </c>
    </row>
    <row r="234" spans="1:14" ht="63">
      <c r="A234" s="161" t="s">
        <v>726</v>
      </c>
      <c r="B234" s="58" t="s">
        <v>85</v>
      </c>
      <c r="C234" s="51"/>
      <c r="D234" s="57" t="s">
        <v>647</v>
      </c>
      <c r="E234" s="57" t="s">
        <v>647</v>
      </c>
      <c r="F234" s="47">
        <f>SUM(F235:F238)</f>
        <v>5502.6</v>
      </c>
      <c r="G234" s="47">
        <f aca="true" t="shared" si="89" ref="G234:N234">SUM(G235:G238)</f>
        <v>0</v>
      </c>
      <c r="H234" s="47">
        <f t="shared" si="89"/>
        <v>5502.6</v>
      </c>
      <c r="I234" s="47">
        <f t="shared" si="89"/>
        <v>1706</v>
      </c>
      <c r="J234" s="47">
        <f t="shared" si="89"/>
        <v>0</v>
      </c>
      <c r="K234" s="47">
        <f t="shared" si="89"/>
        <v>1706</v>
      </c>
      <c r="L234" s="47">
        <f t="shared" si="89"/>
        <v>1774</v>
      </c>
      <c r="M234" s="47">
        <f t="shared" si="89"/>
        <v>0</v>
      </c>
      <c r="N234" s="47">
        <f t="shared" si="89"/>
        <v>1774</v>
      </c>
    </row>
    <row r="235" spans="1:14" ht="204.75">
      <c r="A235" s="171" t="s">
        <v>466</v>
      </c>
      <c r="B235" s="51" t="s">
        <v>117</v>
      </c>
      <c r="C235" s="51" t="s">
        <v>493</v>
      </c>
      <c r="D235" s="57" t="s">
        <v>647</v>
      </c>
      <c r="E235" s="57" t="s">
        <v>647</v>
      </c>
      <c r="F235" s="47">
        <f>SUM(G235:H235)</f>
        <v>5400</v>
      </c>
      <c r="G235" s="47"/>
      <c r="H235" s="47">
        <v>5400</v>
      </c>
      <c r="I235" s="47">
        <f>SUM(J235:K235)</f>
        <v>1697</v>
      </c>
      <c r="J235" s="47"/>
      <c r="K235" s="47">
        <v>1697</v>
      </c>
      <c r="L235" s="47">
        <f>SUM(M235:N235)</f>
        <v>1765</v>
      </c>
      <c r="M235" s="47"/>
      <c r="N235" s="47">
        <v>1765</v>
      </c>
    </row>
    <row r="236" spans="1:14" ht="126">
      <c r="A236" s="171" t="s">
        <v>700</v>
      </c>
      <c r="B236" s="51" t="s">
        <v>117</v>
      </c>
      <c r="C236" s="51" t="s">
        <v>495</v>
      </c>
      <c r="D236" s="57" t="s">
        <v>647</v>
      </c>
      <c r="E236" s="57" t="s">
        <v>647</v>
      </c>
      <c r="F236" s="47">
        <f>SUM(G236:H236)</f>
        <v>18</v>
      </c>
      <c r="G236" s="47"/>
      <c r="H236" s="47">
        <v>18</v>
      </c>
      <c r="I236" s="47">
        <f>SUM(J236:K236)</f>
        <v>9</v>
      </c>
      <c r="J236" s="47"/>
      <c r="K236" s="47">
        <v>9</v>
      </c>
      <c r="L236" s="47">
        <f>SUM(M236:N236)</f>
        <v>9</v>
      </c>
      <c r="M236" s="47"/>
      <c r="N236" s="47">
        <v>9</v>
      </c>
    </row>
    <row r="237" spans="1:14" ht="63">
      <c r="A237" s="171" t="s">
        <v>575</v>
      </c>
      <c r="B237" s="51" t="s">
        <v>739</v>
      </c>
      <c r="C237" s="51" t="s">
        <v>495</v>
      </c>
      <c r="D237" s="57" t="s">
        <v>647</v>
      </c>
      <c r="E237" s="57" t="s">
        <v>647</v>
      </c>
      <c r="F237" s="47">
        <f>SUM(G237:H237)</f>
        <v>74.6</v>
      </c>
      <c r="G237" s="97"/>
      <c r="H237" s="97">
        <v>74.6</v>
      </c>
      <c r="I237" s="47">
        <f>SUM(J237:K237)</f>
        <v>0</v>
      </c>
      <c r="J237" s="97"/>
      <c r="K237" s="97"/>
      <c r="L237" s="47">
        <f>SUM(M237:N237)</f>
        <v>0</v>
      </c>
      <c r="M237" s="122"/>
      <c r="N237" s="97"/>
    </row>
    <row r="238" spans="1:14" ht="47.25">
      <c r="A238" s="171" t="s">
        <v>159</v>
      </c>
      <c r="B238" s="51" t="s">
        <v>739</v>
      </c>
      <c r="C238" s="51" t="s">
        <v>787</v>
      </c>
      <c r="D238" s="51" t="s">
        <v>647</v>
      </c>
      <c r="E238" s="51" t="s">
        <v>647</v>
      </c>
      <c r="F238" s="47">
        <f>SUM(G238:H238)</f>
        <v>10</v>
      </c>
      <c r="G238" s="97"/>
      <c r="H238" s="97">
        <v>10</v>
      </c>
      <c r="I238" s="47">
        <f>SUM(J238:K238)</f>
        <v>0</v>
      </c>
      <c r="J238" s="97"/>
      <c r="K238" s="97"/>
      <c r="L238" s="47">
        <f>SUM(M238:N238)</f>
        <v>0</v>
      </c>
      <c r="M238" s="122"/>
      <c r="N238" s="97"/>
    </row>
    <row r="239" spans="1:14" s="99" customFormat="1" ht="126">
      <c r="A239" s="167" t="s">
        <v>570</v>
      </c>
      <c r="B239" s="115" t="s">
        <v>590</v>
      </c>
      <c r="C239" s="89"/>
      <c r="D239" s="50" t="s">
        <v>647</v>
      </c>
      <c r="E239" s="50" t="s">
        <v>647</v>
      </c>
      <c r="F239" s="88">
        <f>F240</f>
        <v>51</v>
      </c>
      <c r="G239" s="88">
        <f aca="true" t="shared" si="90" ref="G239:N239">G240</f>
        <v>0</v>
      </c>
      <c r="H239" s="88">
        <f t="shared" si="90"/>
        <v>51</v>
      </c>
      <c r="I239" s="88">
        <f t="shared" si="90"/>
        <v>0</v>
      </c>
      <c r="J239" s="88">
        <f t="shared" si="90"/>
        <v>0</v>
      </c>
      <c r="K239" s="88">
        <f t="shared" si="90"/>
        <v>0</v>
      </c>
      <c r="L239" s="88">
        <f t="shared" si="90"/>
        <v>0</v>
      </c>
      <c r="M239" s="88">
        <f t="shared" si="90"/>
        <v>0</v>
      </c>
      <c r="N239" s="88">
        <f t="shared" si="90"/>
        <v>0</v>
      </c>
    </row>
    <row r="240" spans="1:14" ht="47.25">
      <c r="A240" s="161" t="s">
        <v>572</v>
      </c>
      <c r="B240" s="58" t="s">
        <v>589</v>
      </c>
      <c r="C240" s="51"/>
      <c r="D240" s="57" t="s">
        <v>647</v>
      </c>
      <c r="E240" s="57" t="s">
        <v>647</v>
      </c>
      <c r="F240" s="47">
        <f>SUM(F241:F243)</f>
        <v>51</v>
      </c>
      <c r="G240" s="47">
        <f aca="true" t="shared" si="91" ref="G240:N240">SUM(G241:G243)</f>
        <v>0</v>
      </c>
      <c r="H240" s="47">
        <f t="shared" si="91"/>
        <v>51</v>
      </c>
      <c r="I240" s="47">
        <f t="shared" si="91"/>
        <v>0</v>
      </c>
      <c r="J240" s="47">
        <f t="shared" si="91"/>
        <v>0</v>
      </c>
      <c r="K240" s="47">
        <f t="shared" si="91"/>
        <v>0</v>
      </c>
      <c r="L240" s="47">
        <f t="shared" si="91"/>
        <v>0</v>
      </c>
      <c r="M240" s="47">
        <f t="shared" si="91"/>
        <v>0</v>
      </c>
      <c r="N240" s="47">
        <f t="shared" si="91"/>
        <v>0</v>
      </c>
    </row>
    <row r="241" spans="1:14" ht="141.75">
      <c r="A241" s="171" t="s">
        <v>966</v>
      </c>
      <c r="B241" s="51" t="s">
        <v>574</v>
      </c>
      <c r="C241" s="51" t="s">
        <v>493</v>
      </c>
      <c r="D241" s="57" t="s">
        <v>647</v>
      </c>
      <c r="E241" s="57" t="s">
        <v>647</v>
      </c>
      <c r="F241" s="47">
        <f>SUM(G241:H241)</f>
        <v>5</v>
      </c>
      <c r="G241" s="47"/>
      <c r="H241" s="47">
        <v>5</v>
      </c>
      <c r="I241" s="47">
        <f>SUM(I244:I244)</f>
        <v>0</v>
      </c>
      <c r="J241" s="47"/>
      <c r="K241" s="47"/>
      <c r="L241" s="47">
        <f>SUM(L244:L244)</f>
        <v>0</v>
      </c>
      <c r="M241" s="123"/>
      <c r="N241" s="47"/>
    </row>
    <row r="242" spans="1:14" ht="63">
      <c r="A242" s="171" t="s">
        <v>575</v>
      </c>
      <c r="B242" s="51" t="s">
        <v>574</v>
      </c>
      <c r="C242" s="51" t="s">
        <v>495</v>
      </c>
      <c r="D242" s="57" t="s">
        <v>647</v>
      </c>
      <c r="E242" s="57" t="s">
        <v>647</v>
      </c>
      <c r="F242" s="47">
        <f>SUM(G242:H242)</f>
        <v>44</v>
      </c>
      <c r="G242" s="97"/>
      <c r="H242" s="97">
        <v>44</v>
      </c>
      <c r="I242" s="47">
        <f>SUM(J242:K242)</f>
        <v>0</v>
      </c>
      <c r="J242" s="97"/>
      <c r="K242" s="97"/>
      <c r="L242" s="47">
        <f>SUM(M242:N242)</f>
        <v>0</v>
      </c>
      <c r="M242" s="122"/>
      <c r="N242" s="97"/>
    </row>
    <row r="243" spans="1:14" ht="47.25">
      <c r="A243" s="171" t="s">
        <v>159</v>
      </c>
      <c r="B243" s="51" t="s">
        <v>574</v>
      </c>
      <c r="C243" s="51" t="s">
        <v>787</v>
      </c>
      <c r="D243" s="57" t="s">
        <v>647</v>
      </c>
      <c r="E243" s="57" t="s">
        <v>647</v>
      </c>
      <c r="F243" s="47">
        <f>SUM(G243:H243)</f>
        <v>2</v>
      </c>
      <c r="G243" s="97"/>
      <c r="H243" s="97">
        <v>2</v>
      </c>
      <c r="I243" s="47">
        <f>SUM(J243:K243)</f>
        <v>0</v>
      </c>
      <c r="J243" s="97"/>
      <c r="K243" s="97"/>
      <c r="L243" s="47">
        <f>SUM(M243:N243)</f>
        <v>0</v>
      </c>
      <c r="M243" s="122"/>
      <c r="N243" s="97"/>
    </row>
    <row r="244" spans="1:14" s="99" customFormat="1" ht="141.75">
      <c r="A244" s="199" t="s">
        <v>743</v>
      </c>
      <c r="B244" s="115" t="s">
        <v>740</v>
      </c>
      <c r="C244" s="89"/>
      <c r="D244" s="50" t="s">
        <v>647</v>
      </c>
      <c r="E244" s="50" t="s">
        <v>647</v>
      </c>
      <c r="F244" s="47">
        <f>F245</f>
        <v>17</v>
      </c>
      <c r="G244" s="47">
        <f aca="true" t="shared" si="92" ref="G244:N244">G245</f>
        <v>0</v>
      </c>
      <c r="H244" s="47">
        <f t="shared" si="92"/>
        <v>17</v>
      </c>
      <c r="I244" s="47">
        <f t="shared" si="92"/>
        <v>0</v>
      </c>
      <c r="J244" s="47">
        <f t="shared" si="92"/>
        <v>0</v>
      </c>
      <c r="K244" s="47">
        <f t="shared" si="92"/>
        <v>0</v>
      </c>
      <c r="L244" s="47">
        <f t="shared" si="92"/>
        <v>0</v>
      </c>
      <c r="M244" s="47">
        <f t="shared" si="92"/>
        <v>0</v>
      </c>
      <c r="N244" s="47">
        <f t="shared" si="92"/>
        <v>0</v>
      </c>
    </row>
    <row r="245" spans="1:14" ht="47.25">
      <c r="A245" s="171" t="s">
        <v>744</v>
      </c>
      <c r="B245" s="58" t="s">
        <v>741</v>
      </c>
      <c r="C245" s="51"/>
      <c r="D245" s="57" t="s">
        <v>647</v>
      </c>
      <c r="E245" s="57" t="s">
        <v>647</v>
      </c>
      <c r="F245" s="47">
        <f aca="true" t="shared" si="93" ref="F245:N245">SUM(F246:F246)</f>
        <v>17</v>
      </c>
      <c r="G245" s="47">
        <f t="shared" si="93"/>
        <v>0</v>
      </c>
      <c r="H245" s="47">
        <f t="shared" si="93"/>
        <v>17</v>
      </c>
      <c r="I245" s="47">
        <f t="shared" si="93"/>
        <v>0</v>
      </c>
      <c r="J245" s="47">
        <f t="shared" si="93"/>
        <v>0</v>
      </c>
      <c r="K245" s="47">
        <f t="shared" si="93"/>
        <v>0</v>
      </c>
      <c r="L245" s="47">
        <f t="shared" si="93"/>
        <v>0</v>
      </c>
      <c r="M245" s="47">
        <f t="shared" si="93"/>
        <v>0</v>
      </c>
      <c r="N245" s="47">
        <f t="shared" si="93"/>
        <v>0</v>
      </c>
    </row>
    <row r="246" spans="1:14" ht="63">
      <c r="A246" s="171" t="s">
        <v>575</v>
      </c>
      <c r="B246" s="51" t="s">
        <v>742</v>
      </c>
      <c r="C246" s="51" t="s">
        <v>495</v>
      </c>
      <c r="D246" s="57" t="s">
        <v>647</v>
      </c>
      <c r="E246" s="57" t="s">
        <v>647</v>
      </c>
      <c r="F246" s="47">
        <f>SUM(G246:H246)</f>
        <v>17</v>
      </c>
      <c r="G246" s="97"/>
      <c r="H246" s="97">
        <v>17</v>
      </c>
      <c r="I246" s="47">
        <f>SUM(J246:K246)</f>
        <v>0</v>
      </c>
      <c r="J246" s="97"/>
      <c r="K246" s="97"/>
      <c r="L246" s="47">
        <f>SUM(M246:N246)</f>
        <v>0</v>
      </c>
      <c r="M246" s="122"/>
      <c r="N246" s="97"/>
    </row>
    <row r="247" spans="1:14" s="99" customFormat="1" ht="126">
      <c r="A247" s="167" t="s">
        <v>473</v>
      </c>
      <c r="B247" s="115" t="s">
        <v>86</v>
      </c>
      <c r="C247" s="89"/>
      <c r="D247" s="89"/>
      <c r="E247" s="89"/>
      <c r="F247" s="88">
        <f>SUM(F248,F257)</f>
        <v>6544.2</v>
      </c>
      <c r="G247" s="88">
        <f aca="true" t="shared" si="94" ref="G247:N247">SUM(G248,G257)</f>
        <v>5935.2</v>
      </c>
      <c r="H247" s="88">
        <f t="shared" si="94"/>
        <v>609</v>
      </c>
      <c r="I247" s="88">
        <f t="shared" si="94"/>
        <v>7486.6</v>
      </c>
      <c r="J247" s="88">
        <f t="shared" si="94"/>
        <v>7252.6</v>
      </c>
      <c r="K247" s="88">
        <f t="shared" si="94"/>
        <v>234</v>
      </c>
      <c r="L247" s="88">
        <f t="shared" si="94"/>
        <v>8623.8</v>
      </c>
      <c r="M247" s="88">
        <f t="shared" si="94"/>
        <v>8385.3</v>
      </c>
      <c r="N247" s="88">
        <f t="shared" si="94"/>
        <v>238.5</v>
      </c>
    </row>
    <row r="248" spans="1:14" s="99" customFormat="1" ht="157.5">
      <c r="A248" s="164" t="s">
        <v>467</v>
      </c>
      <c r="B248" s="169" t="s">
        <v>468</v>
      </c>
      <c r="C248" s="89"/>
      <c r="D248" s="89"/>
      <c r="E248" s="89"/>
      <c r="F248" s="88">
        <f>SUM(F249,F251,F253,F255)</f>
        <v>6023.2</v>
      </c>
      <c r="G248" s="88">
        <f aca="true" t="shared" si="95" ref="G248:N248">SUM(G249,G251,G253,G255)</f>
        <v>5414.2</v>
      </c>
      <c r="H248" s="88">
        <f t="shared" si="95"/>
        <v>609</v>
      </c>
      <c r="I248" s="88">
        <f t="shared" si="95"/>
        <v>6944.6</v>
      </c>
      <c r="J248" s="88">
        <f t="shared" si="95"/>
        <v>6710.6</v>
      </c>
      <c r="K248" s="88">
        <f t="shared" si="95"/>
        <v>234</v>
      </c>
      <c r="L248" s="88">
        <f t="shared" si="95"/>
        <v>8059.8</v>
      </c>
      <c r="M248" s="88">
        <f t="shared" si="95"/>
        <v>7821.3</v>
      </c>
      <c r="N248" s="88">
        <f t="shared" si="95"/>
        <v>238.5</v>
      </c>
    </row>
    <row r="249" spans="1:14" s="99" customFormat="1" ht="110.25">
      <c r="A249" s="166" t="s">
        <v>469</v>
      </c>
      <c r="B249" s="93" t="s">
        <v>470</v>
      </c>
      <c r="C249" s="89"/>
      <c r="D249" s="89"/>
      <c r="E249" s="89"/>
      <c r="F249" s="47">
        <f>F250</f>
        <v>172</v>
      </c>
      <c r="G249" s="47">
        <f aca="true" t="shared" si="96" ref="G249:N249">G250</f>
        <v>0</v>
      </c>
      <c r="H249" s="47">
        <f t="shared" si="96"/>
        <v>172</v>
      </c>
      <c r="I249" s="47">
        <f t="shared" si="96"/>
        <v>0</v>
      </c>
      <c r="J249" s="47">
        <f t="shared" si="96"/>
        <v>0</v>
      </c>
      <c r="K249" s="47">
        <f t="shared" si="96"/>
        <v>0</v>
      </c>
      <c r="L249" s="47">
        <f t="shared" si="96"/>
        <v>0</v>
      </c>
      <c r="M249" s="47">
        <f t="shared" si="96"/>
        <v>0</v>
      </c>
      <c r="N249" s="47">
        <f t="shared" si="96"/>
        <v>0</v>
      </c>
    </row>
    <row r="250" spans="1:14" s="99" customFormat="1" ht="141.75">
      <c r="A250" s="166" t="s">
        <v>544</v>
      </c>
      <c r="B250" s="95" t="s">
        <v>545</v>
      </c>
      <c r="C250" s="51" t="s">
        <v>495</v>
      </c>
      <c r="D250" s="51" t="s">
        <v>528</v>
      </c>
      <c r="E250" s="51" t="s">
        <v>202</v>
      </c>
      <c r="F250" s="47">
        <f>SUM(G250:H250)</f>
        <v>172</v>
      </c>
      <c r="G250" s="97"/>
      <c r="H250" s="97">
        <v>172</v>
      </c>
      <c r="I250" s="47">
        <f>SUM(J250:K250)</f>
        <v>0</v>
      </c>
      <c r="J250" s="97"/>
      <c r="K250" s="97">
        <v>0</v>
      </c>
      <c r="L250" s="47">
        <f>SUM(M250:N250)</f>
        <v>0</v>
      </c>
      <c r="M250" s="97"/>
      <c r="N250" s="97">
        <v>0</v>
      </c>
    </row>
    <row r="251" spans="1:14" s="99" customFormat="1" ht="47.25">
      <c r="A251" s="166" t="s">
        <v>428</v>
      </c>
      <c r="B251" s="93" t="s">
        <v>426</v>
      </c>
      <c r="C251" s="51"/>
      <c r="D251" s="51"/>
      <c r="E251" s="51"/>
      <c r="F251" s="47">
        <f>SUM(F252:F252)</f>
        <v>2564.2</v>
      </c>
      <c r="G251" s="47">
        <f aca="true" t="shared" si="97" ref="G251:N251">SUM(G252:G252)</f>
        <v>2414.2</v>
      </c>
      <c r="H251" s="47">
        <f t="shared" si="97"/>
        <v>150</v>
      </c>
      <c r="I251" s="47">
        <f t="shared" si="97"/>
        <v>3944.6</v>
      </c>
      <c r="J251" s="47">
        <f t="shared" si="97"/>
        <v>3710.6</v>
      </c>
      <c r="K251" s="47">
        <f t="shared" si="97"/>
        <v>234</v>
      </c>
      <c r="L251" s="47">
        <f t="shared" si="97"/>
        <v>5059.8</v>
      </c>
      <c r="M251" s="47">
        <f t="shared" si="97"/>
        <v>4821.3</v>
      </c>
      <c r="N251" s="47">
        <f t="shared" si="97"/>
        <v>238.5</v>
      </c>
    </row>
    <row r="252" spans="1:14" s="99" customFormat="1" ht="78.75">
      <c r="A252" s="174" t="s">
        <v>458</v>
      </c>
      <c r="B252" s="51" t="s">
        <v>427</v>
      </c>
      <c r="C252" s="51" t="s">
        <v>495</v>
      </c>
      <c r="D252" s="51" t="s">
        <v>528</v>
      </c>
      <c r="E252" s="51" t="s">
        <v>202</v>
      </c>
      <c r="F252" s="47">
        <f>G252+H252</f>
        <v>2564.2</v>
      </c>
      <c r="G252" s="47">
        <v>2414.2</v>
      </c>
      <c r="H252" s="47">
        <v>150</v>
      </c>
      <c r="I252" s="47">
        <f>J252+K252</f>
        <v>3944.6</v>
      </c>
      <c r="J252" s="47">
        <v>3710.6</v>
      </c>
      <c r="K252" s="47">
        <v>234</v>
      </c>
      <c r="L252" s="47">
        <f>M252+N252</f>
        <v>5059.8</v>
      </c>
      <c r="M252" s="47">
        <v>4821.3</v>
      </c>
      <c r="N252" s="47">
        <v>238.5</v>
      </c>
    </row>
    <row r="253" spans="1:14" s="99" customFormat="1" ht="63">
      <c r="A253" s="166" t="s">
        <v>546</v>
      </c>
      <c r="B253" s="93" t="s">
        <v>547</v>
      </c>
      <c r="C253" s="51"/>
      <c r="D253" s="51"/>
      <c r="E253" s="51"/>
      <c r="F253" s="47">
        <f>F254</f>
        <v>129.1</v>
      </c>
      <c r="G253" s="47">
        <f aca="true" t="shared" si="98" ref="G253:N253">G254</f>
        <v>0</v>
      </c>
      <c r="H253" s="47">
        <f t="shared" si="98"/>
        <v>129.1</v>
      </c>
      <c r="I253" s="47">
        <f t="shared" si="98"/>
        <v>0</v>
      </c>
      <c r="J253" s="47">
        <f t="shared" si="98"/>
        <v>0</v>
      </c>
      <c r="K253" s="47">
        <f t="shared" si="98"/>
        <v>0</v>
      </c>
      <c r="L253" s="47">
        <f t="shared" si="98"/>
        <v>0</v>
      </c>
      <c r="M253" s="47">
        <f t="shared" si="98"/>
        <v>0</v>
      </c>
      <c r="N253" s="47">
        <f t="shared" si="98"/>
        <v>0</v>
      </c>
    </row>
    <row r="254" spans="1:14" s="99" customFormat="1" ht="94.5">
      <c r="A254" s="166" t="s">
        <v>548</v>
      </c>
      <c r="B254" s="95" t="s">
        <v>549</v>
      </c>
      <c r="C254" s="51" t="s">
        <v>495</v>
      </c>
      <c r="D254" s="51" t="s">
        <v>528</v>
      </c>
      <c r="E254" s="51" t="s">
        <v>202</v>
      </c>
      <c r="F254" s="47">
        <f>SUM(G254:H254)</f>
        <v>129.1</v>
      </c>
      <c r="G254" s="97"/>
      <c r="H254" s="97">
        <v>129.1</v>
      </c>
      <c r="I254" s="47">
        <f>SUM(J254:K254)</f>
        <v>0</v>
      </c>
      <c r="J254" s="97"/>
      <c r="K254" s="97"/>
      <c r="L254" s="47">
        <f>SUM(M254:N254)</f>
        <v>0</v>
      </c>
      <c r="M254" s="97"/>
      <c r="N254" s="97"/>
    </row>
    <row r="255" spans="1:14" s="99" customFormat="1" ht="126" customHeight="1">
      <c r="A255" s="165" t="s">
        <v>431</v>
      </c>
      <c r="B255" s="93" t="s">
        <v>429</v>
      </c>
      <c r="C255" s="51"/>
      <c r="D255" s="51"/>
      <c r="E255" s="51"/>
      <c r="F255" s="47">
        <f>F256</f>
        <v>3157.9</v>
      </c>
      <c r="G255" s="47">
        <f aca="true" t="shared" si="99" ref="G255:N255">G256</f>
        <v>3000</v>
      </c>
      <c r="H255" s="47">
        <f t="shared" si="99"/>
        <v>157.9</v>
      </c>
      <c r="I255" s="47">
        <f t="shared" si="99"/>
        <v>3000</v>
      </c>
      <c r="J255" s="47">
        <f t="shared" si="99"/>
        <v>3000</v>
      </c>
      <c r="K255" s="47">
        <f t="shared" si="99"/>
        <v>0</v>
      </c>
      <c r="L255" s="47">
        <f t="shared" si="99"/>
        <v>3000</v>
      </c>
      <c r="M255" s="47">
        <f t="shared" si="99"/>
        <v>3000</v>
      </c>
      <c r="N255" s="47">
        <f t="shared" si="99"/>
        <v>0</v>
      </c>
    </row>
    <row r="256" spans="1:14" s="99" customFormat="1" ht="157.5" customHeight="1">
      <c r="A256" s="165" t="s">
        <v>430</v>
      </c>
      <c r="B256" s="51" t="s">
        <v>818</v>
      </c>
      <c r="C256" s="51" t="s">
        <v>495</v>
      </c>
      <c r="D256" s="51" t="s">
        <v>528</v>
      </c>
      <c r="E256" s="51" t="s">
        <v>202</v>
      </c>
      <c r="F256" s="47">
        <f>SUM(G256:H256)</f>
        <v>3157.9</v>
      </c>
      <c r="G256" s="47">
        <v>3000</v>
      </c>
      <c r="H256" s="47">
        <v>157.9</v>
      </c>
      <c r="I256" s="47">
        <f>SUM(J256:K256)</f>
        <v>3000</v>
      </c>
      <c r="J256" s="47">
        <v>3000</v>
      </c>
      <c r="K256" s="47"/>
      <c r="L256" s="47">
        <f>SUM(M256:N256)</f>
        <v>3000</v>
      </c>
      <c r="M256" s="47">
        <v>3000</v>
      </c>
      <c r="N256" s="47"/>
    </row>
    <row r="257" spans="1:14" s="99" customFormat="1" ht="157.5">
      <c r="A257" s="167" t="s">
        <v>256</v>
      </c>
      <c r="B257" s="115" t="s">
        <v>87</v>
      </c>
      <c r="C257" s="89"/>
      <c r="D257" s="89"/>
      <c r="E257" s="89"/>
      <c r="F257" s="88">
        <f aca="true" t="shared" si="100" ref="F257:N258">F258</f>
        <v>521</v>
      </c>
      <c r="G257" s="88">
        <f t="shared" si="100"/>
        <v>521</v>
      </c>
      <c r="H257" s="88">
        <f t="shared" si="100"/>
        <v>0</v>
      </c>
      <c r="I257" s="88">
        <f t="shared" si="100"/>
        <v>542</v>
      </c>
      <c r="J257" s="88">
        <f t="shared" si="100"/>
        <v>542</v>
      </c>
      <c r="K257" s="88">
        <f t="shared" si="100"/>
        <v>0</v>
      </c>
      <c r="L257" s="88">
        <f t="shared" si="100"/>
        <v>564</v>
      </c>
      <c r="M257" s="190">
        <f t="shared" si="100"/>
        <v>564</v>
      </c>
      <c r="N257" s="88">
        <f t="shared" si="100"/>
        <v>0</v>
      </c>
    </row>
    <row r="258" spans="1:14" s="99" customFormat="1" ht="47.25">
      <c r="A258" s="161" t="s">
        <v>852</v>
      </c>
      <c r="B258" s="93" t="s">
        <v>88</v>
      </c>
      <c r="C258" s="89"/>
      <c r="D258" s="89"/>
      <c r="E258" s="89"/>
      <c r="F258" s="47">
        <f t="shared" si="100"/>
        <v>521</v>
      </c>
      <c r="G258" s="47">
        <f t="shared" si="100"/>
        <v>521</v>
      </c>
      <c r="H258" s="47">
        <f t="shared" si="100"/>
        <v>0</v>
      </c>
      <c r="I258" s="47">
        <f t="shared" si="100"/>
        <v>542</v>
      </c>
      <c r="J258" s="47">
        <f t="shared" si="100"/>
        <v>542</v>
      </c>
      <c r="K258" s="47">
        <f t="shared" si="100"/>
        <v>0</v>
      </c>
      <c r="L258" s="47">
        <f t="shared" si="100"/>
        <v>564</v>
      </c>
      <c r="M258" s="123">
        <f t="shared" si="100"/>
        <v>564</v>
      </c>
      <c r="N258" s="47">
        <f t="shared" si="100"/>
        <v>0</v>
      </c>
    </row>
    <row r="259" spans="1:14" ht="157.5">
      <c r="A259" s="165" t="s">
        <v>147</v>
      </c>
      <c r="B259" s="95" t="s">
        <v>310</v>
      </c>
      <c r="C259" s="51">
        <v>100</v>
      </c>
      <c r="D259" s="51" t="s">
        <v>789</v>
      </c>
      <c r="E259" s="51" t="s">
        <v>1011</v>
      </c>
      <c r="F259" s="47">
        <f>SUM(G259:H259)</f>
        <v>521</v>
      </c>
      <c r="G259" s="47">
        <v>521</v>
      </c>
      <c r="H259" s="47">
        <v>0</v>
      </c>
      <c r="I259" s="47">
        <f>SUM(J259:K259)</f>
        <v>542</v>
      </c>
      <c r="J259" s="47">
        <v>542</v>
      </c>
      <c r="K259" s="47">
        <v>0</v>
      </c>
      <c r="L259" s="47">
        <f>SUM(M259:N259)</f>
        <v>564</v>
      </c>
      <c r="M259" s="47">
        <v>564</v>
      </c>
      <c r="N259" s="47">
        <v>0</v>
      </c>
    </row>
    <row r="260" spans="1:14" s="99" customFormat="1" ht="110.25">
      <c r="A260" s="167" t="s">
        <v>324</v>
      </c>
      <c r="B260" s="115" t="s">
        <v>26</v>
      </c>
      <c r="C260" s="89"/>
      <c r="D260" s="89"/>
      <c r="E260" s="89"/>
      <c r="F260" s="88">
        <f aca="true" t="shared" si="101" ref="F260:N260">SUM(F261,F276)</f>
        <v>112363.1</v>
      </c>
      <c r="G260" s="88">
        <f t="shared" si="101"/>
        <v>64774.7</v>
      </c>
      <c r="H260" s="88">
        <f t="shared" si="101"/>
        <v>47588.40000000001</v>
      </c>
      <c r="I260" s="88">
        <f t="shared" si="101"/>
        <v>78199.6</v>
      </c>
      <c r="J260" s="88">
        <f t="shared" si="101"/>
        <v>29858.999999999996</v>
      </c>
      <c r="K260" s="88">
        <f t="shared" si="101"/>
        <v>48340.6</v>
      </c>
      <c r="L260" s="88">
        <f t="shared" si="101"/>
        <v>73119.3</v>
      </c>
      <c r="M260" s="190">
        <f t="shared" si="101"/>
        <v>21088.7</v>
      </c>
      <c r="N260" s="88">
        <f t="shared" si="101"/>
        <v>52030.6</v>
      </c>
    </row>
    <row r="261" spans="1:14" s="99" customFormat="1" ht="189">
      <c r="A261" s="167" t="s">
        <v>474</v>
      </c>
      <c r="B261" s="115" t="s">
        <v>89</v>
      </c>
      <c r="C261" s="89"/>
      <c r="D261" s="89"/>
      <c r="E261" s="89"/>
      <c r="F261" s="88">
        <f>SUM(F262,F266,F269,F271)</f>
        <v>71566.3</v>
      </c>
      <c r="G261" s="88">
        <f aca="true" t="shared" si="102" ref="G261:N261">SUM(G262,G266,G269,G271)</f>
        <v>25886.3</v>
      </c>
      <c r="H261" s="88">
        <f t="shared" si="102"/>
        <v>45680.00000000001</v>
      </c>
      <c r="I261" s="88">
        <f t="shared" si="102"/>
        <v>53488.3</v>
      </c>
      <c r="J261" s="88">
        <f t="shared" si="102"/>
        <v>5995.3</v>
      </c>
      <c r="K261" s="88">
        <f t="shared" si="102"/>
        <v>47493</v>
      </c>
      <c r="L261" s="88">
        <f t="shared" si="102"/>
        <v>57417.3</v>
      </c>
      <c r="M261" s="88">
        <f t="shared" si="102"/>
        <v>6234.3</v>
      </c>
      <c r="N261" s="88">
        <f t="shared" si="102"/>
        <v>51183</v>
      </c>
    </row>
    <row r="262" spans="1:14" ht="63">
      <c r="A262" s="160" t="s">
        <v>388</v>
      </c>
      <c r="B262" s="117" t="s">
        <v>389</v>
      </c>
      <c r="C262" s="51"/>
      <c r="D262" s="51"/>
      <c r="E262" s="51"/>
      <c r="F262" s="47">
        <f>SUM(F263:F265)</f>
        <v>45931.8</v>
      </c>
      <c r="G262" s="47">
        <f aca="true" t="shared" si="103" ref="G262:N262">SUM(G263:G265)</f>
        <v>6704.1</v>
      </c>
      <c r="H262" s="47">
        <f t="shared" si="103"/>
        <v>39227.700000000004</v>
      </c>
      <c r="I262" s="47">
        <f t="shared" si="103"/>
        <v>41517</v>
      </c>
      <c r="J262" s="47">
        <f t="shared" si="103"/>
        <v>0</v>
      </c>
      <c r="K262" s="47">
        <f t="shared" si="103"/>
        <v>41517</v>
      </c>
      <c r="L262" s="47">
        <f t="shared" si="103"/>
        <v>44968</v>
      </c>
      <c r="M262" s="47">
        <f t="shared" si="103"/>
        <v>0</v>
      </c>
      <c r="N262" s="47">
        <f t="shared" si="103"/>
        <v>44968</v>
      </c>
    </row>
    <row r="263" spans="1:14" ht="78.75">
      <c r="A263" s="160" t="s">
        <v>372</v>
      </c>
      <c r="B263" s="118" t="s">
        <v>354</v>
      </c>
      <c r="C263" s="51" t="s">
        <v>784</v>
      </c>
      <c r="D263" s="51" t="s">
        <v>532</v>
      </c>
      <c r="E263" s="51" t="s">
        <v>1008</v>
      </c>
      <c r="F263" s="47">
        <f>SUM(G263:H263)</f>
        <v>38826.8</v>
      </c>
      <c r="G263" s="47"/>
      <c r="H263" s="47">
        <v>38826.8</v>
      </c>
      <c r="I263" s="47">
        <f>SUM(J263:K263)</f>
        <v>41517</v>
      </c>
      <c r="J263" s="47"/>
      <c r="K263" s="47">
        <v>41517</v>
      </c>
      <c r="L263" s="47">
        <f>SUM(M263:N263)</f>
        <v>44968</v>
      </c>
      <c r="M263" s="47"/>
      <c r="N263" s="47">
        <v>44968</v>
      </c>
    </row>
    <row r="264" spans="1:14" ht="63">
      <c r="A264" s="166" t="s">
        <v>968</v>
      </c>
      <c r="B264" s="118" t="s">
        <v>354</v>
      </c>
      <c r="C264" s="51" t="s">
        <v>495</v>
      </c>
      <c r="D264" s="51" t="s">
        <v>532</v>
      </c>
      <c r="E264" s="51" t="s">
        <v>1008</v>
      </c>
      <c r="F264" s="47">
        <f>SUM(G264:H264)</f>
        <v>48</v>
      </c>
      <c r="G264" s="47"/>
      <c r="H264" s="47">
        <v>48</v>
      </c>
      <c r="I264" s="47">
        <f>SUM(J264:K264)</f>
        <v>0</v>
      </c>
      <c r="J264" s="47"/>
      <c r="K264" s="47"/>
      <c r="L264" s="47">
        <f>SUM(M264:N264)</f>
        <v>0</v>
      </c>
      <c r="M264" s="47"/>
      <c r="N264" s="47"/>
    </row>
    <row r="265" spans="1:14" ht="126">
      <c r="A265" s="166" t="s">
        <v>953</v>
      </c>
      <c r="B265" s="95" t="s">
        <v>967</v>
      </c>
      <c r="C265" s="51" t="s">
        <v>495</v>
      </c>
      <c r="D265" s="51" t="s">
        <v>532</v>
      </c>
      <c r="E265" s="51" t="s">
        <v>1008</v>
      </c>
      <c r="F265" s="47">
        <f>SUM(G265:H265)</f>
        <v>7057</v>
      </c>
      <c r="G265" s="47">
        <v>6704.1</v>
      </c>
      <c r="H265" s="47">
        <v>352.9</v>
      </c>
      <c r="I265" s="47">
        <f>SUM(J265:K265)</f>
        <v>0</v>
      </c>
      <c r="J265" s="47"/>
      <c r="K265" s="47"/>
      <c r="L265" s="47">
        <f>SUM(M265:N265)</f>
        <v>0</v>
      </c>
      <c r="M265" s="47"/>
      <c r="N265" s="47"/>
    </row>
    <row r="266" spans="1:14" s="99" customFormat="1" ht="47.25">
      <c r="A266" s="160" t="s">
        <v>194</v>
      </c>
      <c r="B266" s="117" t="s">
        <v>90</v>
      </c>
      <c r="C266" s="89"/>
      <c r="D266" s="89"/>
      <c r="E266" s="89"/>
      <c r="F266" s="47">
        <f aca="true" t="shared" si="104" ref="F266:N266">SUM(F267:F268)</f>
        <v>11492</v>
      </c>
      <c r="G266" s="47">
        <f t="shared" si="104"/>
        <v>5746</v>
      </c>
      <c r="H266" s="47">
        <f t="shared" si="104"/>
        <v>5746</v>
      </c>
      <c r="I266" s="47">
        <f t="shared" si="104"/>
        <v>11952</v>
      </c>
      <c r="J266" s="47">
        <f t="shared" si="104"/>
        <v>5976</v>
      </c>
      <c r="K266" s="47">
        <f t="shared" si="104"/>
        <v>5976</v>
      </c>
      <c r="L266" s="47">
        <f t="shared" si="104"/>
        <v>12430</v>
      </c>
      <c r="M266" s="123">
        <f t="shared" si="104"/>
        <v>6215</v>
      </c>
      <c r="N266" s="47">
        <f t="shared" si="104"/>
        <v>6215</v>
      </c>
    </row>
    <row r="267" spans="1:14" ht="78.75">
      <c r="A267" s="161" t="s">
        <v>822</v>
      </c>
      <c r="B267" s="118" t="s">
        <v>660</v>
      </c>
      <c r="C267" s="51" t="s">
        <v>495</v>
      </c>
      <c r="D267" s="57" t="s">
        <v>532</v>
      </c>
      <c r="E267" s="57" t="s">
        <v>1008</v>
      </c>
      <c r="F267" s="47">
        <f>SUM(G267:H267)</f>
        <v>5746</v>
      </c>
      <c r="G267" s="47">
        <v>0</v>
      </c>
      <c r="H267" s="47">
        <v>5746</v>
      </c>
      <c r="I267" s="47">
        <f>SUM(J267:K267)</f>
        <v>5976</v>
      </c>
      <c r="J267" s="47">
        <v>0</v>
      </c>
      <c r="K267" s="47">
        <v>5976</v>
      </c>
      <c r="L267" s="47">
        <f>SUM(M267:N267)</f>
        <v>6215</v>
      </c>
      <c r="M267" s="47">
        <v>0</v>
      </c>
      <c r="N267" s="47">
        <v>6215</v>
      </c>
    </row>
    <row r="268" spans="1:14" ht="94.5">
      <c r="A268" s="161" t="s">
        <v>823</v>
      </c>
      <c r="B268" s="118" t="s">
        <v>312</v>
      </c>
      <c r="C268" s="51" t="s">
        <v>495</v>
      </c>
      <c r="D268" s="57" t="s">
        <v>532</v>
      </c>
      <c r="E268" s="57" t="s">
        <v>1008</v>
      </c>
      <c r="F268" s="47">
        <f>SUM(G268:H268)</f>
        <v>5746</v>
      </c>
      <c r="G268" s="47">
        <v>5746</v>
      </c>
      <c r="H268" s="47">
        <v>0</v>
      </c>
      <c r="I268" s="47">
        <f>SUM(J268:K268)</f>
        <v>5976</v>
      </c>
      <c r="J268" s="47">
        <v>5976</v>
      </c>
      <c r="K268" s="47">
        <v>0</v>
      </c>
      <c r="L268" s="47">
        <f>SUM(M268:N268)</f>
        <v>6215</v>
      </c>
      <c r="M268" s="47">
        <v>6215</v>
      </c>
      <c r="N268" s="47">
        <v>0</v>
      </c>
    </row>
    <row r="269" spans="1:14" s="99" customFormat="1" ht="78.75">
      <c r="A269" s="160" t="s">
        <v>1006</v>
      </c>
      <c r="B269" s="147" t="s">
        <v>1005</v>
      </c>
      <c r="C269" s="89"/>
      <c r="D269" s="89"/>
      <c r="E269" s="89"/>
      <c r="F269" s="47">
        <f aca="true" t="shared" si="105" ref="F269:N269">F270</f>
        <v>19.3</v>
      </c>
      <c r="G269" s="47">
        <f t="shared" si="105"/>
        <v>19.3</v>
      </c>
      <c r="H269" s="47">
        <f t="shared" si="105"/>
        <v>0</v>
      </c>
      <c r="I269" s="47">
        <f t="shared" si="105"/>
        <v>19.3</v>
      </c>
      <c r="J269" s="47">
        <f t="shared" si="105"/>
        <v>19.3</v>
      </c>
      <c r="K269" s="47">
        <f t="shared" si="105"/>
        <v>0</v>
      </c>
      <c r="L269" s="47">
        <f t="shared" si="105"/>
        <v>19.3</v>
      </c>
      <c r="M269" s="123">
        <f t="shared" si="105"/>
        <v>19.3</v>
      </c>
      <c r="N269" s="47">
        <f t="shared" si="105"/>
        <v>0</v>
      </c>
    </row>
    <row r="270" spans="1:14" ht="110.25">
      <c r="A270" s="161" t="s">
        <v>1029</v>
      </c>
      <c r="B270" s="111" t="s">
        <v>273</v>
      </c>
      <c r="C270" s="51" t="s">
        <v>495</v>
      </c>
      <c r="D270" s="57" t="s">
        <v>532</v>
      </c>
      <c r="E270" s="57" t="s">
        <v>1008</v>
      </c>
      <c r="F270" s="47">
        <f>SUM(G270:H270)</f>
        <v>19.3</v>
      </c>
      <c r="G270" s="47">
        <v>19.3</v>
      </c>
      <c r="H270" s="47"/>
      <c r="I270" s="47">
        <f>SUM(J270:K270)</f>
        <v>19.3</v>
      </c>
      <c r="J270" s="47">
        <v>19.3</v>
      </c>
      <c r="K270" s="47"/>
      <c r="L270" s="47">
        <f>SUM(M270:N270)</f>
        <v>19.3</v>
      </c>
      <c r="M270" s="123">
        <v>19.3</v>
      </c>
      <c r="N270" s="47"/>
    </row>
    <row r="271" spans="1:14" ht="47.25">
      <c r="A271" s="160" t="s">
        <v>880</v>
      </c>
      <c r="B271" s="117" t="s">
        <v>858</v>
      </c>
      <c r="C271" s="51"/>
      <c r="D271" s="57"/>
      <c r="E271" s="57"/>
      <c r="F271" s="47">
        <f>SUM(F272:F275)</f>
        <v>14123.2</v>
      </c>
      <c r="G271" s="47">
        <f aca="true" t="shared" si="106" ref="G271:N271">SUM(G272:G275)</f>
        <v>13416.9</v>
      </c>
      <c r="H271" s="47">
        <f t="shared" si="106"/>
        <v>706.3</v>
      </c>
      <c r="I271" s="47">
        <f t="shared" si="106"/>
        <v>0</v>
      </c>
      <c r="J271" s="47">
        <f t="shared" si="106"/>
        <v>0</v>
      </c>
      <c r="K271" s="47">
        <f t="shared" si="106"/>
        <v>0</v>
      </c>
      <c r="L271" s="47">
        <f t="shared" si="106"/>
        <v>0</v>
      </c>
      <c r="M271" s="47">
        <f t="shared" si="106"/>
        <v>0</v>
      </c>
      <c r="N271" s="47">
        <f t="shared" si="106"/>
        <v>0</v>
      </c>
    </row>
    <row r="272" spans="1:14" ht="94.5">
      <c r="A272" s="160" t="s">
        <v>863</v>
      </c>
      <c r="B272" s="118" t="s">
        <v>859</v>
      </c>
      <c r="C272" s="51" t="s">
        <v>784</v>
      </c>
      <c r="D272" s="57" t="s">
        <v>532</v>
      </c>
      <c r="E272" s="57" t="s">
        <v>1008</v>
      </c>
      <c r="F272" s="47">
        <f>SUM(G272:H272)</f>
        <v>2400</v>
      </c>
      <c r="G272" s="47">
        <v>2280</v>
      </c>
      <c r="H272" s="47">
        <v>120</v>
      </c>
      <c r="I272" s="47">
        <f>SUM(J272:K272)</f>
        <v>0</v>
      </c>
      <c r="J272" s="47"/>
      <c r="K272" s="47"/>
      <c r="L272" s="47">
        <f>SUM(M272:N272)</f>
        <v>0</v>
      </c>
      <c r="M272" s="47"/>
      <c r="N272" s="47"/>
    </row>
    <row r="273" spans="1:14" ht="94.5">
      <c r="A273" s="160" t="s">
        <v>864</v>
      </c>
      <c r="B273" s="118" t="s">
        <v>860</v>
      </c>
      <c r="C273" s="51" t="s">
        <v>784</v>
      </c>
      <c r="D273" s="57" t="s">
        <v>532</v>
      </c>
      <c r="E273" s="57" t="s">
        <v>1008</v>
      </c>
      <c r="F273" s="47">
        <f>SUM(G273:H273)</f>
        <v>2210.6</v>
      </c>
      <c r="G273" s="47">
        <v>2100</v>
      </c>
      <c r="H273" s="47">
        <v>110.6</v>
      </c>
      <c r="I273" s="47">
        <f>SUM(J273:K273)</f>
        <v>0</v>
      </c>
      <c r="J273" s="47"/>
      <c r="K273" s="47"/>
      <c r="L273" s="47">
        <f>SUM(M273:N273)</f>
        <v>0</v>
      </c>
      <c r="M273" s="47"/>
      <c r="N273" s="47"/>
    </row>
    <row r="274" spans="1:14" ht="94.5">
      <c r="A274" s="160" t="s">
        <v>865</v>
      </c>
      <c r="B274" s="118" t="s">
        <v>861</v>
      </c>
      <c r="C274" s="51" t="s">
        <v>784</v>
      </c>
      <c r="D274" s="57" t="s">
        <v>532</v>
      </c>
      <c r="E274" s="57" t="s">
        <v>1008</v>
      </c>
      <c r="F274" s="47">
        <f>SUM(G274:H274)</f>
        <v>2675.7000000000003</v>
      </c>
      <c r="G274" s="47">
        <v>2541.9</v>
      </c>
      <c r="H274" s="47">
        <v>133.8</v>
      </c>
      <c r="I274" s="47">
        <f>SUM(J274:K274)</f>
        <v>0</v>
      </c>
      <c r="J274" s="47"/>
      <c r="K274" s="47"/>
      <c r="L274" s="47">
        <f>SUM(M274:N274)</f>
        <v>0</v>
      </c>
      <c r="M274" s="47"/>
      <c r="N274" s="47"/>
    </row>
    <row r="275" spans="1:14" ht="141.75">
      <c r="A275" s="160" t="s">
        <v>866</v>
      </c>
      <c r="B275" s="118" t="s">
        <v>862</v>
      </c>
      <c r="C275" s="51" t="s">
        <v>784</v>
      </c>
      <c r="D275" s="57" t="s">
        <v>532</v>
      </c>
      <c r="E275" s="57" t="s">
        <v>1008</v>
      </c>
      <c r="F275" s="47">
        <f>SUM(G275:H275)</f>
        <v>6836.9</v>
      </c>
      <c r="G275" s="47">
        <v>6495</v>
      </c>
      <c r="H275" s="47">
        <v>341.9</v>
      </c>
      <c r="I275" s="47">
        <f>SUM(J275:K275)</f>
        <v>0</v>
      </c>
      <c r="J275" s="47"/>
      <c r="K275" s="47"/>
      <c r="L275" s="47">
        <f>SUM(M275:N275)</f>
        <v>0</v>
      </c>
      <c r="M275" s="47"/>
      <c r="N275" s="47"/>
    </row>
    <row r="276" spans="1:14" ht="157.5">
      <c r="A276" s="167" t="s">
        <v>475</v>
      </c>
      <c r="B276" s="115" t="s">
        <v>91</v>
      </c>
      <c r="C276" s="89"/>
      <c r="D276" s="89"/>
      <c r="E276" s="89"/>
      <c r="F276" s="88">
        <f>SUM(F277,F280,F284,F282,F286,F288,F291)</f>
        <v>40796.8</v>
      </c>
      <c r="G276" s="88">
        <f aca="true" t="shared" si="107" ref="G276:N276">SUM(G277,G280,G284,G282,G286,G288,G291)</f>
        <v>38888.4</v>
      </c>
      <c r="H276" s="88">
        <f t="shared" si="107"/>
        <v>1908.4</v>
      </c>
      <c r="I276" s="88">
        <f t="shared" si="107"/>
        <v>24711.3</v>
      </c>
      <c r="J276" s="88">
        <f t="shared" si="107"/>
        <v>23863.699999999997</v>
      </c>
      <c r="K276" s="88">
        <f t="shared" si="107"/>
        <v>847.6</v>
      </c>
      <c r="L276" s="88">
        <f t="shared" si="107"/>
        <v>15702</v>
      </c>
      <c r="M276" s="88">
        <f t="shared" si="107"/>
        <v>14854.4</v>
      </c>
      <c r="N276" s="88">
        <f t="shared" si="107"/>
        <v>847.6</v>
      </c>
    </row>
    <row r="277" spans="1:14" ht="47.25">
      <c r="A277" s="161" t="s">
        <v>900</v>
      </c>
      <c r="B277" s="117" t="s">
        <v>92</v>
      </c>
      <c r="C277" s="89"/>
      <c r="D277" s="89"/>
      <c r="E277" s="89"/>
      <c r="F277" s="47">
        <f>SUM(F278:F279)</f>
        <v>10273.9</v>
      </c>
      <c r="G277" s="47">
        <f aca="true" t="shared" si="108" ref="G277:N277">SUM(G278:G279)</f>
        <v>9798.9</v>
      </c>
      <c r="H277" s="47">
        <f t="shared" si="108"/>
        <v>475</v>
      </c>
      <c r="I277" s="47">
        <f t="shared" si="108"/>
        <v>5639.5</v>
      </c>
      <c r="J277" s="47">
        <f t="shared" si="108"/>
        <v>5164.5</v>
      </c>
      <c r="K277" s="47">
        <f t="shared" si="108"/>
        <v>475</v>
      </c>
      <c r="L277" s="47">
        <f t="shared" si="108"/>
        <v>4183</v>
      </c>
      <c r="M277" s="47">
        <f t="shared" si="108"/>
        <v>3708</v>
      </c>
      <c r="N277" s="47">
        <f t="shared" si="108"/>
        <v>475</v>
      </c>
    </row>
    <row r="278" spans="1:14" ht="94.5">
      <c r="A278" s="161" t="s">
        <v>955</v>
      </c>
      <c r="B278" s="118" t="s">
        <v>954</v>
      </c>
      <c r="C278" s="51" t="s">
        <v>787</v>
      </c>
      <c r="D278" s="51" t="s">
        <v>789</v>
      </c>
      <c r="E278" s="51" t="s">
        <v>528</v>
      </c>
      <c r="F278" s="47">
        <f>SUM(G278:H278)</f>
        <v>131.6</v>
      </c>
      <c r="G278" s="47">
        <v>131.6</v>
      </c>
      <c r="H278" s="47"/>
      <c r="I278" s="47">
        <f>SUM(J278:K278)</f>
        <v>0</v>
      </c>
      <c r="J278" s="47"/>
      <c r="K278" s="47"/>
      <c r="L278" s="47">
        <f>SUM(M278:N278)</f>
        <v>0</v>
      </c>
      <c r="M278" s="47"/>
      <c r="N278" s="47"/>
    </row>
    <row r="279" spans="1:14" ht="47.25">
      <c r="A279" s="192" t="s">
        <v>600</v>
      </c>
      <c r="B279" s="118" t="s">
        <v>601</v>
      </c>
      <c r="C279" s="51" t="s">
        <v>787</v>
      </c>
      <c r="D279" s="142">
        <v>10</v>
      </c>
      <c r="E279" s="57" t="s">
        <v>528</v>
      </c>
      <c r="F279" s="47">
        <f>SUM(G279:H279)</f>
        <v>10142.3</v>
      </c>
      <c r="G279" s="47">
        <v>9667.3</v>
      </c>
      <c r="H279" s="47">
        <v>475</v>
      </c>
      <c r="I279" s="47">
        <f>SUM(J279:K279)</f>
        <v>5639.5</v>
      </c>
      <c r="J279" s="47">
        <v>5164.5</v>
      </c>
      <c r="K279" s="47">
        <v>475</v>
      </c>
      <c r="L279" s="47">
        <f>SUM(M279:N279)</f>
        <v>4183</v>
      </c>
      <c r="M279" s="47">
        <v>3708</v>
      </c>
      <c r="N279" s="47">
        <v>475</v>
      </c>
    </row>
    <row r="280" spans="1:14" ht="47.25">
      <c r="A280" s="166" t="s">
        <v>367</v>
      </c>
      <c r="B280" s="117" t="s">
        <v>93</v>
      </c>
      <c r="C280" s="51"/>
      <c r="D280" s="51"/>
      <c r="E280" s="57"/>
      <c r="F280" s="47">
        <f aca="true" t="shared" si="109" ref="F280:N280">F281</f>
        <v>51</v>
      </c>
      <c r="G280" s="47">
        <f t="shared" si="109"/>
        <v>0</v>
      </c>
      <c r="H280" s="47">
        <f t="shared" si="109"/>
        <v>51</v>
      </c>
      <c r="I280" s="47">
        <f t="shared" si="109"/>
        <v>0</v>
      </c>
      <c r="J280" s="47">
        <f t="shared" si="109"/>
        <v>0</v>
      </c>
      <c r="K280" s="47">
        <f t="shared" si="109"/>
        <v>0</v>
      </c>
      <c r="L280" s="47">
        <f t="shared" si="109"/>
        <v>0</v>
      </c>
      <c r="M280" s="123">
        <f t="shared" si="109"/>
        <v>0</v>
      </c>
      <c r="N280" s="47">
        <f t="shared" si="109"/>
        <v>0</v>
      </c>
    </row>
    <row r="281" spans="1:14" ht="78.75">
      <c r="A281" s="166" t="s">
        <v>667</v>
      </c>
      <c r="B281" s="118" t="s">
        <v>254</v>
      </c>
      <c r="C281" s="51" t="s">
        <v>495</v>
      </c>
      <c r="D281" s="51" t="s">
        <v>532</v>
      </c>
      <c r="E281" s="51" t="s">
        <v>527</v>
      </c>
      <c r="F281" s="47">
        <f>SUM(G281:H281)</f>
        <v>51</v>
      </c>
      <c r="G281" s="97"/>
      <c r="H281" s="97">
        <v>51</v>
      </c>
      <c r="I281" s="47">
        <f>SUM(J281:K281)</f>
        <v>0</v>
      </c>
      <c r="J281" s="97"/>
      <c r="K281" s="97"/>
      <c r="L281" s="47">
        <f>SUM(M281:N281)</f>
        <v>0</v>
      </c>
      <c r="M281" s="122"/>
      <c r="N281" s="97"/>
    </row>
    <row r="282" spans="1:14" ht="47.25">
      <c r="A282" s="192" t="s">
        <v>658</v>
      </c>
      <c r="B282" s="117" t="s">
        <v>94</v>
      </c>
      <c r="C282" s="51"/>
      <c r="D282" s="51"/>
      <c r="E282" s="51"/>
      <c r="F282" s="47">
        <f>F283</f>
        <v>1213.5</v>
      </c>
      <c r="G282" s="47">
        <f aca="true" t="shared" si="110" ref="G282:N282">G283</f>
        <v>1213.5</v>
      </c>
      <c r="H282" s="47">
        <f t="shared" si="110"/>
        <v>0</v>
      </c>
      <c r="I282" s="47">
        <f t="shared" si="110"/>
        <v>0</v>
      </c>
      <c r="J282" s="47">
        <f t="shared" si="110"/>
        <v>0</v>
      </c>
      <c r="K282" s="47">
        <f t="shared" si="110"/>
        <v>0</v>
      </c>
      <c r="L282" s="47">
        <f t="shared" si="110"/>
        <v>0</v>
      </c>
      <c r="M282" s="123">
        <f t="shared" si="110"/>
        <v>0</v>
      </c>
      <c r="N282" s="47">
        <f t="shared" si="110"/>
        <v>0</v>
      </c>
    </row>
    <row r="283" spans="1:14" ht="157.5">
      <c r="A283" s="160" t="s">
        <v>333</v>
      </c>
      <c r="B283" s="118" t="s">
        <v>334</v>
      </c>
      <c r="C283" s="51" t="s">
        <v>787</v>
      </c>
      <c r="D283" s="51" t="s">
        <v>789</v>
      </c>
      <c r="E283" s="51" t="s">
        <v>1008</v>
      </c>
      <c r="F283" s="47">
        <f>SUM(G283:H283)</f>
        <v>1213.5</v>
      </c>
      <c r="G283" s="47">
        <v>1213.5</v>
      </c>
      <c r="H283" s="97"/>
      <c r="I283" s="47">
        <f>SUM(J283:K283)</f>
        <v>0</v>
      </c>
      <c r="J283" s="97"/>
      <c r="K283" s="97"/>
      <c r="L283" s="47">
        <f>SUM(M283:N283)</f>
        <v>0</v>
      </c>
      <c r="M283" s="122"/>
      <c r="N283" s="97"/>
    </row>
    <row r="284" spans="1:14" ht="78.75">
      <c r="A284" s="160" t="s">
        <v>673</v>
      </c>
      <c r="B284" s="93" t="s">
        <v>28</v>
      </c>
      <c r="C284" s="51"/>
      <c r="D284" s="51"/>
      <c r="E284" s="51"/>
      <c r="F284" s="47">
        <f aca="true" t="shared" si="111" ref="F284:N284">F285</f>
        <v>9222.1</v>
      </c>
      <c r="G284" s="47">
        <f t="shared" si="111"/>
        <v>9222.1</v>
      </c>
      <c r="H284" s="47">
        <f t="shared" si="111"/>
        <v>0</v>
      </c>
      <c r="I284" s="47">
        <f t="shared" si="111"/>
        <v>11619.8</v>
      </c>
      <c r="J284" s="47">
        <f t="shared" si="111"/>
        <v>11619.8</v>
      </c>
      <c r="K284" s="47">
        <f t="shared" si="111"/>
        <v>0</v>
      </c>
      <c r="L284" s="47">
        <f t="shared" si="111"/>
        <v>4067</v>
      </c>
      <c r="M284" s="123">
        <f t="shared" si="111"/>
        <v>4067</v>
      </c>
      <c r="N284" s="47">
        <f t="shared" si="111"/>
        <v>0</v>
      </c>
    </row>
    <row r="285" spans="1:14" ht="141.75">
      <c r="A285" s="160" t="s">
        <v>657</v>
      </c>
      <c r="B285" s="95" t="s">
        <v>615</v>
      </c>
      <c r="C285" s="51" t="s">
        <v>139</v>
      </c>
      <c r="D285" s="51" t="s">
        <v>789</v>
      </c>
      <c r="E285" s="57" t="s">
        <v>528</v>
      </c>
      <c r="F285" s="47">
        <f>SUM(G285:H285)</f>
        <v>9222.1</v>
      </c>
      <c r="G285" s="47">
        <v>9222.1</v>
      </c>
      <c r="H285" s="47">
        <v>0</v>
      </c>
      <c r="I285" s="47">
        <f>SUM(J285:K285)</f>
        <v>11619.8</v>
      </c>
      <c r="J285" s="47">
        <v>11619.8</v>
      </c>
      <c r="K285" s="47">
        <v>0</v>
      </c>
      <c r="L285" s="47">
        <f>SUM(M285:N285)</f>
        <v>4067</v>
      </c>
      <c r="M285" s="47">
        <v>4067</v>
      </c>
      <c r="N285" s="47">
        <v>0</v>
      </c>
    </row>
    <row r="286" spans="1:14" ht="110.25">
      <c r="A286" s="160" t="s">
        <v>382</v>
      </c>
      <c r="B286" s="117" t="s">
        <v>380</v>
      </c>
      <c r="C286" s="51"/>
      <c r="D286" s="51" t="s">
        <v>789</v>
      </c>
      <c r="E286" s="57" t="s">
        <v>1008</v>
      </c>
      <c r="F286" s="47">
        <f>F287</f>
        <v>412.3</v>
      </c>
      <c r="G286" s="47">
        <f aca="true" t="shared" si="112" ref="G286:N286">G287</f>
        <v>412.3</v>
      </c>
      <c r="H286" s="47">
        <f t="shared" si="112"/>
        <v>0</v>
      </c>
      <c r="I286" s="47">
        <f t="shared" si="112"/>
        <v>0</v>
      </c>
      <c r="J286" s="47">
        <f t="shared" si="112"/>
        <v>0</v>
      </c>
      <c r="K286" s="47">
        <f t="shared" si="112"/>
        <v>0</v>
      </c>
      <c r="L286" s="47">
        <f t="shared" si="112"/>
        <v>0</v>
      </c>
      <c r="M286" s="47">
        <f t="shared" si="112"/>
        <v>0</v>
      </c>
      <c r="N286" s="47">
        <f t="shared" si="112"/>
        <v>0</v>
      </c>
    </row>
    <row r="287" spans="1:14" ht="204.75">
      <c r="A287" s="160" t="s">
        <v>383</v>
      </c>
      <c r="B287" s="118" t="s">
        <v>381</v>
      </c>
      <c r="C287" s="51" t="s">
        <v>787</v>
      </c>
      <c r="D287" s="51" t="s">
        <v>789</v>
      </c>
      <c r="E287" s="57" t="s">
        <v>1008</v>
      </c>
      <c r="F287" s="47">
        <f>SUM(G287:H287)</f>
        <v>412.3</v>
      </c>
      <c r="G287" s="47">
        <v>412.3</v>
      </c>
      <c r="H287" s="47"/>
      <c r="I287" s="47">
        <f>SUM(J287:K287)</f>
        <v>0</v>
      </c>
      <c r="J287" s="47"/>
      <c r="K287" s="47"/>
      <c r="L287" s="47">
        <f>SUM(M287:N287)</f>
        <v>0</v>
      </c>
      <c r="M287" s="47"/>
      <c r="N287" s="47"/>
    </row>
    <row r="288" spans="1:14" ht="47.25">
      <c r="A288" s="161" t="s">
        <v>349</v>
      </c>
      <c r="B288" s="93" t="s">
        <v>347</v>
      </c>
      <c r="C288" s="51"/>
      <c r="D288" s="51"/>
      <c r="E288" s="57"/>
      <c r="F288" s="47">
        <f>SUM(F289:F290)</f>
        <v>2528.9</v>
      </c>
      <c r="G288" s="47">
        <f aca="true" t="shared" si="113" ref="G288:N288">SUM(G289:G290)</f>
        <v>2023.2</v>
      </c>
      <c r="H288" s="47">
        <f t="shared" si="113"/>
        <v>505.7</v>
      </c>
      <c r="I288" s="47">
        <f t="shared" si="113"/>
        <v>0</v>
      </c>
      <c r="J288" s="47">
        <f t="shared" si="113"/>
        <v>0</v>
      </c>
      <c r="K288" s="47">
        <f t="shared" si="113"/>
        <v>0</v>
      </c>
      <c r="L288" s="47">
        <f t="shared" si="113"/>
        <v>0</v>
      </c>
      <c r="M288" s="47">
        <f t="shared" si="113"/>
        <v>0</v>
      </c>
      <c r="N288" s="47">
        <f t="shared" si="113"/>
        <v>0</v>
      </c>
    </row>
    <row r="289" spans="1:14" ht="94.5">
      <c r="A289" s="161" t="s">
        <v>350</v>
      </c>
      <c r="B289" s="51" t="s">
        <v>348</v>
      </c>
      <c r="C289" s="51" t="s">
        <v>139</v>
      </c>
      <c r="D289" s="51" t="s">
        <v>1009</v>
      </c>
      <c r="E289" s="51" t="s">
        <v>1009</v>
      </c>
      <c r="F289" s="47">
        <f>SUM(G289:H289)</f>
        <v>2023.2</v>
      </c>
      <c r="G289" s="47">
        <v>2023.2</v>
      </c>
      <c r="H289" s="47"/>
      <c r="I289" s="47">
        <f>SUM(J289:K289)</f>
        <v>0</v>
      </c>
      <c r="J289" s="47"/>
      <c r="K289" s="47"/>
      <c r="L289" s="47">
        <f>SUM(M289:N289)</f>
        <v>0</v>
      </c>
      <c r="M289" s="47"/>
      <c r="N289" s="47"/>
    </row>
    <row r="290" spans="1:14" ht="94.5">
      <c r="A290" s="161" t="s">
        <v>350</v>
      </c>
      <c r="B290" s="51" t="s">
        <v>355</v>
      </c>
      <c r="C290" s="51" t="s">
        <v>139</v>
      </c>
      <c r="D290" s="51" t="s">
        <v>1009</v>
      </c>
      <c r="E290" s="51" t="s">
        <v>1009</v>
      </c>
      <c r="F290" s="47">
        <f>SUM(G290:H290)</f>
        <v>505.7</v>
      </c>
      <c r="G290" s="47"/>
      <c r="H290" s="47">
        <v>505.7</v>
      </c>
      <c r="I290" s="47">
        <f>SUM(J290:K290)</f>
        <v>0</v>
      </c>
      <c r="J290" s="47"/>
      <c r="K290" s="47"/>
      <c r="L290" s="47">
        <f>SUM(M290:N290)</f>
        <v>0</v>
      </c>
      <c r="M290" s="47"/>
      <c r="N290" s="47"/>
    </row>
    <row r="291" spans="1:14" ht="78.75">
      <c r="A291" s="160" t="s">
        <v>453</v>
      </c>
      <c r="B291" s="93" t="s">
        <v>452</v>
      </c>
      <c r="C291" s="51"/>
      <c r="D291" s="51"/>
      <c r="E291" s="51"/>
      <c r="F291" s="47">
        <f aca="true" t="shared" si="114" ref="F291:N291">F292</f>
        <v>17095.1</v>
      </c>
      <c r="G291" s="47">
        <f t="shared" si="114"/>
        <v>16218.4</v>
      </c>
      <c r="H291" s="47">
        <f t="shared" si="114"/>
        <v>876.7</v>
      </c>
      <c r="I291" s="47">
        <f t="shared" si="114"/>
        <v>7452</v>
      </c>
      <c r="J291" s="47">
        <f t="shared" si="114"/>
        <v>7079.4</v>
      </c>
      <c r="K291" s="47">
        <f t="shared" si="114"/>
        <v>372.6</v>
      </c>
      <c r="L291" s="47">
        <f t="shared" si="114"/>
        <v>7452</v>
      </c>
      <c r="M291" s="47">
        <f t="shared" si="114"/>
        <v>7079.4</v>
      </c>
      <c r="N291" s="47">
        <f t="shared" si="114"/>
        <v>372.6</v>
      </c>
    </row>
    <row r="292" spans="1:14" ht="157.5">
      <c r="A292" s="160" t="s">
        <v>373</v>
      </c>
      <c r="B292" s="95" t="s">
        <v>1021</v>
      </c>
      <c r="C292" s="51" t="s">
        <v>139</v>
      </c>
      <c r="D292" s="51" t="s">
        <v>789</v>
      </c>
      <c r="E292" s="51" t="s">
        <v>528</v>
      </c>
      <c r="F292" s="47">
        <f>G292+H292</f>
        <v>17095.1</v>
      </c>
      <c r="G292" s="47">
        <v>16218.4</v>
      </c>
      <c r="H292" s="47">
        <v>876.7</v>
      </c>
      <c r="I292" s="47">
        <f>J292+K292</f>
        <v>7452</v>
      </c>
      <c r="J292" s="47">
        <v>7079.4</v>
      </c>
      <c r="K292" s="47">
        <v>372.6</v>
      </c>
      <c r="L292" s="47">
        <f>M292+N292</f>
        <v>7452</v>
      </c>
      <c r="M292" s="47">
        <v>7079.4</v>
      </c>
      <c r="N292" s="47">
        <v>372.6</v>
      </c>
    </row>
    <row r="293" spans="1:14" s="99" customFormat="1" ht="78.75">
      <c r="A293" s="167" t="s">
        <v>476</v>
      </c>
      <c r="B293" s="115" t="s">
        <v>95</v>
      </c>
      <c r="C293" s="89"/>
      <c r="D293" s="89"/>
      <c r="E293" s="89"/>
      <c r="F293" s="88">
        <f aca="true" t="shared" si="115" ref="F293:N293">SUM(F294,F302)</f>
        <v>57142.99999999999</v>
      </c>
      <c r="G293" s="88">
        <f t="shared" si="115"/>
        <v>29379.399999999998</v>
      </c>
      <c r="H293" s="88">
        <f t="shared" si="115"/>
        <v>27763.6</v>
      </c>
      <c r="I293" s="88">
        <f t="shared" si="115"/>
        <v>88032.1</v>
      </c>
      <c r="J293" s="88">
        <f t="shared" si="115"/>
        <v>65442.1</v>
      </c>
      <c r="K293" s="88">
        <f t="shared" si="115"/>
        <v>22590</v>
      </c>
      <c r="L293" s="88">
        <f t="shared" si="115"/>
        <v>16325</v>
      </c>
      <c r="M293" s="88">
        <f t="shared" si="115"/>
        <v>8.1</v>
      </c>
      <c r="N293" s="88">
        <f t="shared" si="115"/>
        <v>16316.9</v>
      </c>
    </row>
    <row r="294" spans="1:14" s="99" customFormat="1" ht="141.75">
      <c r="A294" s="167" t="s">
        <v>477</v>
      </c>
      <c r="B294" s="115" t="s">
        <v>96</v>
      </c>
      <c r="C294" s="89"/>
      <c r="D294" s="89"/>
      <c r="E294" s="89"/>
      <c r="F294" s="88">
        <f>SUM(F295,F299)</f>
        <v>52815.899999999994</v>
      </c>
      <c r="G294" s="88">
        <f aca="true" t="shared" si="116" ref="G294:N294">SUM(G295,G299)</f>
        <v>29371.3</v>
      </c>
      <c r="H294" s="88">
        <f t="shared" si="116"/>
        <v>23444.6</v>
      </c>
      <c r="I294" s="88">
        <f t="shared" si="116"/>
        <v>83705</v>
      </c>
      <c r="J294" s="88">
        <f t="shared" si="116"/>
        <v>65434</v>
      </c>
      <c r="K294" s="88">
        <f t="shared" si="116"/>
        <v>18271</v>
      </c>
      <c r="L294" s="88">
        <f t="shared" si="116"/>
        <v>14572</v>
      </c>
      <c r="M294" s="88">
        <f t="shared" si="116"/>
        <v>0</v>
      </c>
      <c r="N294" s="88">
        <f t="shared" si="116"/>
        <v>14572</v>
      </c>
    </row>
    <row r="295" spans="1:14" s="99" customFormat="1" ht="63">
      <c r="A295" s="161" t="s">
        <v>407</v>
      </c>
      <c r="B295" s="93" t="s">
        <v>97</v>
      </c>
      <c r="C295" s="89"/>
      <c r="D295" s="89"/>
      <c r="E295" s="89"/>
      <c r="F295" s="47">
        <f>SUM(F296:F298)</f>
        <v>52815.899999999994</v>
      </c>
      <c r="G295" s="47">
        <f aca="true" t="shared" si="117" ref="G295:N295">SUM(G296:G298)</f>
        <v>29371.3</v>
      </c>
      <c r="H295" s="47">
        <f t="shared" si="117"/>
        <v>23444.6</v>
      </c>
      <c r="I295" s="47">
        <f t="shared" si="117"/>
        <v>14827</v>
      </c>
      <c r="J295" s="47">
        <f t="shared" si="117"/>
        <v>0</v>
      </c>
      <c r="K295" s="47">
        <f t="shared" si="117"/>
        <v>14827</v>
      </c>
      <c r="L295" s="47">
        <f t="shared" si="117"/>
        <v>14572</v>
      </c>
      <c r="M295" s="47">
        <f t="shared" si="117"/>
        <v>0</v>
      </c>
      <c r="N295" s="47">
        <f t="shared" si="117"/>
        <v>14572</v>
      </c>
    </row>
    <row r="296" spans="1:14" ht="94.5">
      <c r="A296" s="160" t="s">
        <v>826</v>
      </c>
      <c r="B296" s="95" t="s">
        <v>449</v>
      </c>
      <c r="C296" s="51" t="s">
        <v>495</v>
      </c>
      <c r="D296" s="51" t="s">
        <v>528</v>
      </c>
      <c r="E296" s="51" t="s">
        <v>1009</v>
      </c>
      <c r="F296" s="47">
        <f>SUM(G296:H296)</f>
        <v>440.3</v>
      </c>
      <c r="G296" s="47"/>
      <c r="H296" s="47">
        <v>440.3</v>
      </c>
      <c r="I296" s="47">
        <f>SUM(J296:K296)</f>
        <v>0</v>
      </c>
      <c r="J296" s="47"/>
      <c r="K296" s="47"/>
      <c r="L296" s="47">
        <f>SUM(M296:N296)</f>
        <v>0</v>
      </c>
      <c r="M296" s="47"/>
      <c r="N296" s="47"/>
    </row>
    <row r="297" spans="1:14" ht="110.25">
      <c r="A297" s="160" t="s">
        <v>448</v>
      </c>
      <c r="B297" s="95" t="s">
        <v>449</v>
      </c>
      <c r="C297" s="51" t="s">
        <v>784</v>
      </c>
      <c r="D297" s="57" t="s">
        <v>528</v>
      </c>
      <c r="E297" s="57" t="s">
        <v>1009</v>
      </c>
      <c r="F297" s="47">
        <f>SUM(G297:H297)</f>
        <v>23004.3</v>
      </c>
      <c r="G297" s="47"/>
      <c r="H297" s="47">
        <v>23004.3</v>
      </c>
      <c r="I297" s="47">
        <f>SUM(J297:K297)</f>
        <v>14827</v>
      </c>
      <c r="J297" s="47"/>
      <c r="K297" s="47">
        <v>14827</v>
      </c>
      <c r="L297" s="47">
        <f>SUM(M297:N297)</f>
        <v>14572</v>
      </c>
      <c r="M297" s="47"/>
      <c r="N297" s="47">
        <v>14572</v>
      </c>
    </row>
    <row r="298" spans="1:14" ht="126">
      <c r="A298" s="166" t="s">
        <v>737</v>
      </c>
      <c r="B298" s="173" t="s">
        <v>736</v>
      </c>
      <c r="C298" s="51" t="s">
        <v>495</v>
      </c>
      <c r="D298" s="57" t="s">
        <v>528</v>
      </c>
      <c r="E298" s="57" t="s">
        <v>1009</v>
      </c>
      <c r="F298" s="47">
        <f>SUM(G298:H298)</f>
        <v>29371.3</v>
      </c>
      <c r="G298" s="47">
        <v>29371.3</v>
      </c>
      <c r="H298" s="47"/>
      <c r="I298" s="47">
        <f>SUM(J298:K298)</f>
        <v>0</v>
      </c>
      <c r="J298" s="47"/>
      <c r="K298" s="47"/>
      <c r="L298" s="47">
        <f>SUM(M298:N298)</f>
        <v>0</v>
      </c>
      <c r="M298" s="47"/>
      <c r="N298" s="47"/>
    </row>
    <row r="299" spans="1:14" ht="63">
      <c r="A299" s="166" t="s">
        <v>964</v>
      </c>
      <c r="B299" s="93" t="s">
        <v>961</v>
      </c>
      <c r="C299" s="51"/>
      <c r="D299" s="57"/>
      <c r="E299" s="57"/>
      <c r="F299" s="47">
        <f>SUM(F300:F301)</f>
        <v>0</v>
      </c>
      <c r="G299" s="47">
        <f aca="true" t="shared" si="118" ref="G299:N299">SUM(G300:G301)</f>
        <v>0</v>
      </c>
      <c r="H299" s="47">
        <f t="shared" si="118"/>
        <v>0</v>
      </c>
      <c r="I299" s="47">
        <f t="shared" si="118"/>
        <v>68878</v>
      </c>
      <c r="J299" s="47">
        <f t="shared" si="118"/>
        <v>65434</v>
      </c>
      <c r="K299" s="47">
        <f t="shared" si="118"/>
        <v>3444</v>
      </c>
      <c r="L299" s="47">
        <f t="shared" si="118"/>
        <v>0</v>
      </c>
      <c r="M299" s="47">
        <f t="shared" si="118"/>
        <v>0</v>
      </c>
      <c r="N299" s="47">
        <f t="shared" si="118"/>
        <v>0</v>
      </c>
    </row>
    <row r="300" spans="1:14" ht="94.5">
      <c r="A300" s="166" t="s">
        <v>979</v>
      </c>
      <c r="B300" s="114" t="s">
        <v>978</v>
      </c>
      <c r="C300" s="51" t="s">
        <v>495</v>
      </c>
      <c r="D300" s="51" t="s">
        <v>528</v>
      </c>
      <c r="E300" s="51" t="s">
        <v>1009</v>
      </c>
      <c r="F300" s="47">
        <f>SUM(G300:H300)</f>
        <v>0</v>
      </c>
      <c r="G300" s="47"/>
      <c r="H300" s="47"/>
      <c r="I300" s="47">
        <f>SUM(J300:K300)</f>
        <v>3444</v>
      </c>
      <c r="J300" s="47"/>
      <c r="K300" s="47">
        <v>3444</v>
      </c>
      <c r="L300" s="47">
        <f>SUM(M300:N300)</f>
        <v>0</v>
      </c>
      <c r="M300" s="47"/>
      <c r="N300" s="47"/>
    </row>
    <row r="301" spans="1:14" ht="110.25">
      <c r="A301" s="166" t="s">
        <v>963</v>
      </c>
      <c r="B301" s="114" t="s">
        <v>962</v>
      </c>
      <c r="C301" s="51" t="s">
        <v>495</v>
      </c>
      <c r="D301" s="51" t="s">
        <v>528</v>
      </c>
      <c r="E301" s="51" t="s">
        <v>1009</v>
      </c>
      <c r="F301" s="47">
        <f>SUM(G301:H301)</f>
        <v>0</v>
      </c>
      <c r="G301" s="47"/>
      <c r="H301" s="47"/>
      <c r="I301" s="47">
        <f>SUM(J301:K301)</f>
        <v>65434</v>
      </c>
      <c r="J301" s="47">
        <v>65434</v>
      </c>
      <c r="K301" s="47"/>
      <c r="L301" s="47">
        <f>SUM(M301:N301)</f>
        <v>0</v>
      </c>
      <c r="M301" s="47"/>
      <c r="N301" s="47"/>
    </row>
    <row r="302" spans="1:14" s="99" customFormat="1" ht="141.75">
      <c r="A302" s="167" t="s">
        <v>173</v>
      </c>
      <c r="B302" s="169" t="s">
        <v>98</v>
      </c>
      <c r="C302" s="89"/>
      <c r="D302" s="89"/>
      <c r="E302" s="89"/>
      <c r="F302" s="88">
        <f>SUM(F303,F306)</f>
        <v>4327.1</v>
      </c>
      <c r="G302" s="88">
        <f aca="true" t="shared" si="119" ref="G302:N302">SUM(G303,G306)</f>
        <v>8.1</v>
      </c>
      <c r="H302" s="88">
        <f t="shared" si="119"/>
        <v>4319</v>
      </c>
      <c r="I302" s="88">
        <f t="shared" si="119"/>
        <v>4327.1</v>
      </c>
      <c r="J302" s="88">
        <f t="shared" si="119"/>
        <v>8.1</v>
      </c>
      <c r="K302" s="88">
        <f t="shared" si="119"/>
        <v>4319</v>
      </c>
      <c r="L302" s="88">
        <f t="shared" si="119"/>
        <v>1753</v>
      </c>
      <c r="M302" s="88">
        <f t="shared" si="119"/>
        <v>8.1</v>
      </c>
      <c r="N302" s="88">
        <f t="shared" si="119"/>
        <v>1744.9</v>
      </c>
    </row>
    <row r="303" spans="1:14" s="99" customFormat="1" ht="47.25">
      <c r="A303" s="161" t="s">
        <v>404</v>
      </c>
      <c r="B303" s="93" t="s">
        <v>99</v>
      </c>
      <c r="C303" s="89"/>
      <c r="D303" s="89"/>
      <c r="E303" s="89"/>
      <c r="F303" s="47">
        <f>SUM(F304:F305)</f>
        <v>3469.1</v>
      </c>
      <c r="G303" s="47">
        <f aca="true" t="shared" si="120" ref="G303:N303">SUM(G304:G305)</f>
        <v>8.1</v>
      </c>
      <c r="H303" s="47">
        <f t="shared" si="120"/>
        <v>3461</v>
      </c>
      <c r="I303" s="47">
        <f t="shared" si="120"/>
        <v>3469.1</v>
      </c>
      <c r="J303" s="47">
        <f t="shared" si="120"/>
        <v>8.1</v>
      </c>
      <c r="K303" s="47">
        <f t="shared" si="120"/>
        <v>3461</v>
      </c>
      <c r="L303" s="47">
        <f t="shared" si="120"/>
        <v>1753</v>
      </c>
      <c r="M303" s="47">
        <f t="shared" si="120"/>
        <v>8.1</v>
      </c>
      <c r="N303" s="47">
        <f t="shared" si="120"/>
        <v>1744.9</v>
      </c>
    </row>
    <row r="304" spans="1:14" ht="78.75">
      <c r="A304" s="161" t="s">
        <v>593</v>
      </c>
      <c r="B304" s="95" t="s">
        <v>311</v>
      </c>
      <c r="C304" s="51" t="s">
        <v>495</v>
      </c>
      <c r="D304" s="57" t="s">
        <v>528</v>
      </c>
      <c r="E304" s="57" t="s">
        <v>1010</v>
      </c>
      <c r="F304" s="47">
        <f>SUM(G304:H304)</f>
        <v>3461</v>
      </c>
      <c r="G304" s="47">
        <v>0</v>
      </c>
      <c r="H304" s="47">
        <v>3461</v>
      </c>
      <c r="I304" s="47">
        <f>SUM(J304:K304)</f>
        <v>3461</v>
      </c>
      <c r="J304" s="47">
        <v>0</v>
      </c>
      <c r="K304" s="47">
        <v>3461</v>
      </c>
      <c r="L304" s="47">
        <f>SUM(M304:N304)</f>
        <v>1744.9</v>
      </c>
      <c r="M304" s="47">
        <v>0</v>
      </c>
      <c r="N304" s="47">
        <v>1744.9</v>
      </c>
    </row>
    <row r="305" spans="1:14" ht="236.25">
      <c r="A305" s="160" t="s">
        <v>109</v>
      </c>
      <c r="B305" s="95" t="s">
        <v>624</v>
      </c>
      <c r="C305" s="51" t="s">
        <v>493</v>
      </c>
      <c r="D305" s="57" t="s">
        <v>528</v>
      </c>
      <c r="E305" s="57" t="s">
        <v>1010</v>
      </c>
      <c r="F305" s="47">
        <f>SUM(G305:H305)</f>
        <v>8.1</v>
      </c>
      <c r="G305" s="47">
        <v>8.1</v>
      </c>
      <c r="H305" s="47">
        <v>0</v>
      </c>
      <c r="I305" s="47">
        <f>SUM(J305:K305)</f>
        <v>8.1</v>
      </c>
      <c r="J305" s="47">
        <v>8.1</v>
      </c>
      <c r="K305" s="47">
        <v>0</v>
      </c>
      <c r="L305" s="47">
        <f>SUM(M305:N305)</f>
        <v>8.1</v>
      </c>
      <c r="M305" s="47">
        <v>8.1</v>
      </c>
      <c r="N305" s="47">
        <v>0</v>
      </c>
    </row>
    <row r="306" spans="1:14" ht="63">
      <c r="A306" s="160" t="s">
        <v>626</v>
      </c>
      <c r="B306" s="93" t="s">
        <v>625</v>
      </c>
      <c r="C306" s="51" t="s">
        <v>493</v>
      </c>
      <c r="D306" s="57" t="s">
        <v>528</v>
      </c>
      <c r="E306" s="57" t="s">
        <v>1010</v>
      </c>
      <c r="F306" s="47">
        <f>F307</f>
        <v>858</v>
      </c>
      <c r="G306" s="47">
        <f aca="true" t="shared" si="121" ref="G306:N306">G307</f>
        <v>0</v>
      </c>
      <c r="H306" s="47">
        <f t="shared" si="121"/>
        <v>858</v>
      </c>
      <c r="I306" s="47">
        <f t="shared" si="121"/>
        <v>858</v>
      </c>
      <c r="J306" s="47">
        <f t="shared" si="121"/>
        <v>0</v>
      </c>
      <c r="K306" s="47">
        <f t="shared" si="121"/>
        <v>858</v>
      </c>
      <c r="L306" s="47">
        <f t="shared" si="121"/>
        <v>0</v>
      </c>
      <c r="M306" s="47">
        <f t="shared" si="121"/>
        <v>0</v>
      </c>
      <c r="N306" s="47">
        <f t="shared" si="121"/>
        <v>0</v>
      </c>
    </row>
    <row r="307" spans="1:14" ht="110.25">
      <c r="A307" s="192" t="s">
        <v>594</v>
      </c>
      <c r="B307" s="95" t="s">
        <v>1025</v>
      </c>
      <c r="C307" s="51" t="s">
        <v>495</v>
      </c>
      <c r="D307" s="57" t="s">
        <v>528</v>
      </c>
      <c r="E307" s="57" t="s">
        <v>1010</v>
      </c>
      <c r="F307" s="47">
        <f>SUM(G307:H307)</f>
        <v>858</v>
      </c>
      <c r="G307" s="47"/>
      <c r="H307" s="47">
        <v>858</v>
      </c>
      <c r="I307" s="47">
        <f>SUM(J307:K307)</f>
        <v>858</v>
      </c>
      <c r="J307" s="47"/>
      <c r="K307" s="47">
        <v>858</v>
      </c>
      <c r="L307" s="47">
        <f>SUM(M307:N307)</f>
        <v>0</v>
      </c>
      <c r="M307" s="47"/>
      <c r="N307" s="47"/>
    </row>
    <row r="308" spans="1:14" s="99" customFormat="1" ht="78.75">
      <c r="A308" s="167" t="s">
        <v>174</v>
      </c>
      <c r="B308" s="115" t="s">
        <v>100</v>
      </c>
      <c r="C308" s="89"/>
      <c r="D308" s="89"/>
      <c r="E308" s="89"/>
      <c r="F308" s="88">
        <f>SUM(F309,F314,F317)</f>
        <v>1967.1</v>
      </c>
      <c r="G308" s="88">
        <f aca="true" t="shared" si="122" ref="G308:N308">SUM(G309,G314,G317)</f>
        <v>1517.1</v>
      </c>
      <c r="H308" s="88">
        <f t="shared" si="122"/>
        <v>450</v>
      </c>
      <c r="I308" s="88">
        <f t="shared" si="122"/>
        <v>395.5</v>
      </c>
      <c r="J308" s="88">
        <f t="shared" si="122"/>
        <v>395.5</v>
      </c>
      <c r="K308" s="88">
        <f t="shared" si="122"/>
        <v>0</v>
      </c>
      <c r="L308" s="88">
        <f t="shared" si="122"/>
        <v>333.4</v>
      </c>
      <c r="M308" s="88">
        <f t="shared" si="122"/>
        <v>333.4</v>
      </c>
      <c r="N308" s="88">
        <f t="shared" si="122"/>
        <v>0</v>
      </c>
    </row>
    <row r="309" spans="1:14" s="99" customFormat="1" ht="141.75">
      <c r="A309" s="167" t="s">
        <v>175</v>
      </c>
      <c r="B309" s="115" t="s">
        <v>101</v>
      </c>
      <c r="C309" s="89"/>
      <c r="D309" s="89"/>
      <c r="E309" s="89"/>
      <c r="F309" s="88">
        <f>SUM(F310,F312)</f>
        <v>467.1</v>
      </c>
      <c r="G309" s="88">
        <f aca="true" t="shared" si="123" ref="G309:N309">SUM(G310,G312)</f>
        <v>467.1</v>
      </c>
      <c r="H309" s="88">
        <f t="shared" si="123"/>
        <v>0</v>
      </c>
      <c r="I309" s="88">
        <f t="shared" si="123"/>
        <v>395.5</v>
      </c>
      <c r="J309" s="88">
        <f t="shared" si="123"/>
        <v>395.5</v>
      </c>
      <c r="K309" s="88">
        <f t="shared" si="123"/>
        <v>0</v>
      </c>
      <c r="L309" s="88">
        <f t="shared" si="123"/>
        <v>333.4</v>
      </c>
      <c r="M309" s="88">
        <f t="shared" si="123"/>
        <v>333.4</v>
      </c>
      <c r="N309" s="88">
        <f t="shared" si="123"/>
        <v>0</v>
      </c>
    </row>
    <row r="310" spans="1:14" s="99" customFormat="1" ht="63">
      <c r="A310" s="165" t="s">
        <v>805</v>
      </c>
      <c r="B310" s="93" t="s">
        <v>717</v>
      </c>
      <c r="C310" s="89"/>
      <c r="D310" s="89"/>
      <c r="E310" s="89"/>
      <c r="F310" s="47">
        <f aca="true" t="shared" si="124" ref="F310:N310">SUM(F311:F311)</f>
        <v>81.1</v>
      </c>
      <c r="G310" s="47">
        <f t="shared" si="124"/>
        <v>81.1</v>
      </c>
      <c r="H310" s="47">
        <f t="shared" si="124"/>
        <v>0</v>
      </c>
      <c r="I310" s="47">
        <f t="shared" si="124"/>
        <v>84.3</v>
      </c>
      <c r="J310" s="47">
        <f t="shared" si="124"/>
        <v>84.3</v>
      </c>
      <c r="K310" s="47">
        <f t="shared" si="124"/>
        <v>0</v>
      </c>
      <c r="L310" s="47">
        <f t="shared" si="124"/>
        <v>84.3</v>
      </c>
      <c r="M310" s="47">
        <f t="shared" si="124"/>
        <v>84.3</v>
      </c>
      <c r="N310" s="47">
        <f t="shared" si="124"/>
        <v>0</v>
      </c>
    </row>
    <row r="311" spans="1:14" ht="236.25">
      <c r="A311" s="165" t="s">
        <v>110</v>
      </c>
      <c r="B311" s="93" t="s">
        <v>716</v>
      </c>
      <c r="C311" s="51" t="s">
        <v>493</v>
      </c>
      <c r="D311" s="51" t="s">
        <v>528</v>
      </c>
      <c r="E311" s="51" t="s">
        <v>532</v>
      </c>
      <c r="F311" s="47">
        <f>SUM(G311:H311)</f>
        <v>81.1</v>
      </c>
      <c r="G311" s="47">
        <v>81.1</v>
      </c>
      <c r="H311" s="47"/>
      <c r="I311" s="47">
        <f>SUM(J311:K311)</f>
        <v>84.3</v>
      </c>
      <c r="J311" s="47">
        <v>84.3</v>
      </c>
      <c r="K311" s="47"/>
      <c r="L311" s="47">
        <f>SUM(M311:N311)</f>
        <v>84.3</v>
      </c>
      <c r="M311" s="47">
        <v>84.3</v>
      </c>
      <c r="N311" s="47"/>
    </row>
    <row r="312" spans="1:14" ht="63">
      <c r="A312" s="165" t="s">
        <v>457</v>
      </c>
      <c r="B312" s="93" t="s">
        <v>455</v>
      </c>
      <c r="C312" s="51"/>
      <c r="D312" s="51"/>
      <c r="E312" s="51"/>
      <c r="F312" s="47">
        <f aca="true" t="shared" si="125" ref="F312:N312">F313</f>
        <v>386</v>
      </c>
      <c r="G312" s="47">
        <f t="shared" si="125"/>
        <v>386</v>
      </c>
      <c r="H312" s="47">
        <f t="shared" si="125"/>
        <v>0</v>
      </c>
      <c r="I312" s="47">
        <f t="shared" si="125"/>
        <v>311.2</v>
      </c>
      <c r="J312" s="47">
        <f t="shared" si="125"/>
        <v>311.2</v>
      </c>
      <c r="K312" s="47">
        <f t="shared" si="125"/>
        <v>0</v>
      </c>
      <c r="L312" s="47">
        <f t="shared" si="125"/>
        <v>249.1</v>
      </c>
      <c r="M312" s="47">
        <f t="shared" si="125"/>
        <v>249.1</v>
      </c>
      <c r="N312" s="47">
        <f t="shared" si="125"/>
        <v>0</v>
      </c>
    </row>
    <row r="313" spans="1:14" ht="141.75">
      <c r="A313" s="165" t="s">
        <v>806</v>
      </c>
      <c r="B313" s="95" t="s">
        <v>456</v>
      </c>
      <c r="C313" s="51" t="s">
        <v>784</v>
      </c>
      <c r="D313" s="51" t="s">
        <v>528</v>
      </c>
      <c r="E313" s="51" t="s">
        <v>532</v>
      </c>
      <c r="F313" s="47">
        <f>G313+H313</f>
        <v>386</v>
      </c>
      <c r="G313" s="97">
        <v>386</v>
      </c>
      <c r="H313" s="97"/>
      <c r="I313" s="47">
        <f>J313+K313</f>
        <v>311.2</v>
      </c>
      <c r="J313" s="97">
        <v>311.2</v>
      </c>
      <c r="K313" s="97"/>
      <c r="L313" s="47">
        <f>M313+N313</f>
        <v>249.1</v>
      </c>
      <c r="M313" s="97">
        <v>249.1</v>
      </c>
      <c r="N313" s="97"/>
    </row>
    <row r="314" spans="1:14" s="99" customFormat="1" ht="126">
      <c r="A314" s="168" t="s">
        <v>436</v>
      </c>
      <c r="B314" s="200" t="s">
        <v>439</v>
      </c>
      <c r="C314" s="89"/>
      <c r="D314" s="89"/>
      <c r="E314" s="89"/>
      <c r="F314" s="88">
        <f aca="true" t="shared" si="126" ref="F314:N315">F315</f>
        <v>1500</v>
      </c>
      <c r="G314" s="88">
        <f t="shared" si="126"/>
        <v>1050</v>
      </c>
      <c r="H314" s="88">
        <f t="shared" si="126"/>
        <v>450</v>
      </c>
      <c r="I314" s="88">
        <f t="shared" si="126"/>
        <v>0</v>
      </c>
      <c r="J314" s="88">
        <f t="shared" si="126"/>
        <v>0</v>
      </c>
      <c r="K314" s="88">
        <f t="shared" si="126"/>
        <v>0</v>
      </c>
      <c r="L314" s="88">
        <f t="shared" si="126"/>
        <v>0</v>
      </c>
      <c r="M314" s="88">
        <f t="shared" si="126"/>
        <v>0</v>
      </c>
      <c r="N314" s="88">
        <f t="shared" si="126"/>
        <v>0</v>
      </c>
    </row>
    <row r="315" spans="1:14" ht="78.75">
      <c r="A315" s="160" t="s">
        <v>437</v>
      </c>
      <c r="B315" s="117" t="s">
        <v>440</v>
      </c>
      <c r="C315" s="51"/>
      <c r="D315" s="51"/>
      <c r="E315" s="51"/>
      <c r="F315" s="47">
        <f t="shared" si="126"/>
        <v>1500</v>
      </c>
      <c r="G315" s="47">
        <f t="shared" si="126"/>
        <v>1050</v>
      </c>
      <c r="H315" s="47">
        <f t="shared" si="126"/>
        <v>450</v>
      </c>
      <c r="I315" s="47">
        <f t="shared" si="126"/>
        <v>0</v>
      </c>
      <c r="J315" s="47">
        <f t="shared" si="126"/>
        <v>0</v>
      </c>
      <c r="K315" s="47">
        <f t="shared" si="126"/>
        <v>0</v>
      </c>
      <c r="L315" s="47">
        <f t="shared" si="126"/>
        <v>0</v>
      </c>
      <c r="M315" s="47">
        <f t="shared" si="126"/>
        <v>0</v>
      </c>
      <c r="N315" s="47">
        <f t="shared" si="126"/>
        <v>0</v>
      </c>
    </row>
    <row r="316" spans="1:14" ht="47.25">
      <c r="A316" s="160" t="s">
        <v>438</v>
      </c>
      <c r="B316" s="118" t="s">
        <v>441</v>
      </c>
      <c r="C316" s="51" t="s">
        <v>200</v>
      </c>
      <c r="D316" s="51" t="s">
        <v>532</v>
      </c>
      <c r="E316" s="51" t="s">
        <v>1008</v>
      </c>
      <c r="F316" s="47">
        <f>SUM(G316:H316)</f>
        <v>1500</v>
      </c>
      <c r="G316" s="47">
        <v>1050</v>
      </c>
      <c r="H316" s="47">
        <v>450</v>
      </c>
      <c r="I316" s="47">
        <f>SUM(J316:K316)</f>
        <v>0</v>
      </c>
      <c r="J316" s="47"/>
      <c r="K316" s="47"/>
      <c r="L316" s="47">
        <f>SUM(M316:N316)</f>
        <v>0</v>
      </c>
      <c r="M316" s="47"/>
      <c r="N316" s="47"/>
    </row>
    <row r="317" spans="1:14" s="99" customFormat="1" ht="141.75">
      <c r="A317" s="164" t="s">
        <v>450</v>
      </c>
      <c r="B317" s="169" t="s">
        <v>643</v>
      </c>
      <c r="C317" s="89"/>
      <c r="D317" s="89"/>
      <c r="E317" s="89"/>
      <c r="F317" s="88">
        <f aca="true" t="shared" si="127" ref="F317:N317">F318</f>
        <v>0</v>
      </c>
      <c r="G317" s="88">
        <f t="shared" si="127"/>
        <v>0</v>
      </c>
      <c r="H317" s="88">
        <f t="shared" si="127"/>
        <v>0</v>
      </c>
      <c r="I317" s="88">
        <f t="shared" si="127"/>
        <v>0</v>
      </c>
      <c r="J317" s="88">
        <f t="shared" si="127"/>
        <v>0</v>
      </c>
      <c r="K317" s="88">
        <f t="shared" si="127"/>
        <v>0</v>
      </c>
      <c r="L317" s="88">
        <f t="shared" si="127"/>
        <v>0</v>
      </c>
      <c r="M317" s="88">
        <f t="shared" si="127"/>
        <v>0</v>
      </c>
      <c r="N317" s="88">
        <f t="shared" si="127"/>
        <v>0</v>
      </c>
    </row>
    <row r="318" spans="1:14" ht="63">
      <c r="A318" s="166" t="s">
        <v>451</v>
      </c>
      <c r="B318" s="93" t="s">
        <v>644</v>
      </c>
      <c r="C318" s="51"/>
      <c r="D318" s="51"/>
      <c r="E318" s="51"/>
      <c r="F318" s="47">
        <f aca="true" t="shared" si="128" ref="F318:N318">F319</f>
        <v>0</v>
      </c>
      <c r="G318" s="97">
        <f t="shared" si="128"/>
        <v>0</v>
      </c>
      <c r="H318" s="97">
        <f t="shared" si="128"/>
        <v>0</v>
      </c>
      <c r="I318" s="47">
        <f t="shared" si="128"/>
        <v>0</v>
      </c>
      <c r="J318" s="97">
        <f t="shared" si="128"/>
        <v>0</v>
      </c>
      <c r="K318" s="97">
        <f t="shared" si="128"/>
        <v>0</v>
      </c>
      <c r="L318" s="47">
        <f t="shared" si="128"/>
        <v>0</v>
      </c>
      <c r="M318" s="97">
        <f t="shared" si="128"/>
        <v>0</v>
      </c>
      <c r="N318" s="97">
        <f t="shared" si="128"/>
        <v>0</v>
      </c>
    </row>
    <row r="319" spans="1:14" ht="94.5">
      <c r="A319" s="166" t="s">
        <v>425</v>
      </c>
      <c r="B319" s="93" t="s">
        <v>423</v>
      </c>
      <c r="C319" s="51" t="s">
        <v>495</v>
      </c>
      <c r="D319" s="51" t="s">
        <v>1011</v>
      </c>
      <c r="E319" s="51" t="s">
        <v>532</v>
      </c>
      <c r="F319" s="47">
        <f>G319+H319</f>
        <v>0</v>
      </c>
      <c r="G319" s="97">
        <v>0</v>
      </c>
      <c r="H319" s="97">
        <v>0</v>
      </c>
      <c r="I319" s="47">
        <f>J319+K319</f>
        <v>0</v>
      </c>
      <c r="J319" s="97"/>
      <c r="K319" s="97"/>
      <c r="L319" s="47">
        <f>M319+N319</f>
        <v>0</v>
      </c>
      <c r="M319" s="97"/>
      <c r="N319" s="97"/>
    </row>
    <row r="320" spans="1:14" s="99" customFormat="1" ht="63">
      <c r="A320" s="167" t="s">
        <v>176</v>
      </c>
      <c r="B320" s="115" t="s">
        <v>102</v>
      </c>
      <c r="C320" s="89"/>
      <c r="D320" s="89"/>
      <c r="E320" s="89"/>
      <c r="F320" s="88">
        <f>SUM(F321,)</f>
        <v>5840.400000000001</v>
      </c>
      <c r="G320" s="88">
        <f aca="true" t="shared" si="129" ref="G320:N320">SUM(G321,)</f>
        <v>0</v>
      </c>
      <c r="H320" s="88">
        <f t="shared" si="129"/>
        <v>5840.400000000001</v>
      </c>
      <c r="I320" s="88">
        <f t="shared" si="129"/>
        <v>5852.1</v>
      </c>
      <c r="J320" s="88">
        <f t="shared" si="129"/>
        <v>0</v>
      </c>
      <c r="K320" s="88">
        <f t="shared" si="129"/>
        <v>5852.1</v>
      </c>
      <c r="L320" s="88">
        <f t="shared" si="129"/>
        <v>5515.6</v>
      </c>
      <c r="M320" s="88">
        <f t="shared" si="129"/>
        <v>0</v>
      </c>
      <c r="N320" s="88">
        <f t="shared" si="129"/>
        <v>5515.6</v>
      </c>
    </row>
    <row r="321" spans="1:14" s="99" customFormat="1" ht="110.25">
      <c r="A321" s="167" t="s">
        <v>855</v>
      </c>
      <c r="B321" s="115" t="s">
        <v>103</v>
      </c>
      <c r="C321" s="89"/>
      <c r="D321" s="89"/>
      <c r="E321" s="89"/>
      <c r="F321" s="88">
        <f>SUM(F325,F322)</f>
        <v>5840.400000000001</v>
      </c>
      <c r="G321" s="88">
        <f aca="true" t="shared" si="130" ref="G321:N321">SUM(G325,G322)</f>
        <v>0</v>
      </c>
      <c r="H321" s="88">
        <f t="shared" si="130"/>
        <v>5840.400000000001</v>
      </c>
      <c r="I321" s="88">
        <f t="shared" si="130"/>
        <v>5852.1</v>
      </c>
      <c r="J321" s="88">
        <f t="shared" si="130"/>
        <v>0</v>
      </c>
      <c r="K321" s="88">
        <f t="shared" si="130"/>
        <v>5852.1</v>
      </c>
      <c r="L321" s="88">
        <f t="shared" si="130"/>
        <v>5515.6</v>
      </c>
      <c r="M321" s="88">
        <f t="shared" si="130"/>
        <v>0</v>
      </c>
      <c r="N321" s="88">
        <f t="shared" si="130"/>
        <v>5515.6</v>
      </c>
    </row>
    <row r="322" spans="1:14" s="99" customFormat="1" ht="110.25">
      <c r="A322" s="166" t="s">
        <v>552</v>
      </c>
      <c r="B322" s="93" t="s">
        <v>553</v>
      </c>
      <c r="C322" s="89"/>
      <c r="D322" s="57"/>
      <c r="E322" s="51"/>
      <c r="F322" s="47">
        <f>SUM(F323:F324)</f>
        <v>324.79999999999995</v>
      </c>
      <c r="G322" s="47">
        <f aca="true" t="shared" si="131" ref="G322:N322">SUM(G323:G324)</f>
        <v>0</v>
      </c>
      <c r="H322" s="47">
        <f t="shared" si="131"/>
        <v>324.79999999999995</v>
      </c>
      <c r="I322" s="47">
        <f t="shared" si="131"/>
        <v>0</v>
      </c>
      <c r="J322" s="47">
        <f t="shared" si="131"/>
        <v>0</v>
      </c>
      <c r="K322" s="47">
        <f t="shared" si="131"/>
        <v>0</v>
      </c>
      <c r="L322" s="47">
        <f t="shared" si="131"/>
        <v>0</v>
      </c>
      <c r="M322" s="47">
        <f t="shared" si="131"/>
        <v>0</v>
      </c>
      <c r="N322" s="47">
        <f t="shared" si="131"/>
        <v>0</v>
      </c>
    </row>
    <row r="323" spans="1:14" ht="141.75">
      <c r="A323" s="166" t="s">
        <v>424</v>
      </c>
      <c r="B323" s="95" t="s">
        <v>555</v>
      </c>
      <c r="C323" s="51" t="s">
        <v>495</v>
      </c>
      <c r="D323" s="51" t="s">
        <v>527</v>
      </c>
      <c r="E323" s="51" t="s">
        <v>528</v>
      </c>
      <c r="F323" s="47">
        <f>SUM(G323:H323)</f>
        <v>30.4</v>
      </c>
      <c r="G323" s="47"/>
      <c r="H323" s="47">
        <v>30.4</v>
      </c>
      <c r="I323" s="47">
        <f>SUM(J323:K323)</f>
        <v>0</v>
      </c>
      <c r="J323" s="47"/>
      <c r="K323" s="47"/>
      <c r="L323" s="47">
        <f>SUM(M323:N323)</f>
        <v>0</v>
      </c>
      <c r="M323" s="47"/>
      <c r="N323" s="47"/>
    </row>
    <row r="324" spans="1:14" s="99" customFormat="1" ht="141.75">
      <c r="A324" s="166" t="s">
        <v>424</v>
      </c>
      <c r="B324" s="51" t="s">
        <v>555</v>
      </c>
      <c r="C324" s="51" t="s">
        <v>495</v>
      </c>
      <c r="D324" s="57" t="s">
        <v>528</v>
      </c>
      <c r="E324" s="51" t="s">
        <v>202</v>
      </c>
      <c r="F324" s="47">
        <f>SUM(G324:H324)</f>
        <v>294.4</v>
      </c>
      <c r="G324" s="47"/>
      <c r="H324" s="47">
        <v>294.4</v>
      </c>
      <c r="I324" s="47">
        <f>SUM(J324:K324)</f>
        <v>0</v>
      </c>
      <c r="J324" s="47"/>
      <c r="K324" s="47"/>
      <c r="L324" s="47">
        <f>SUM(M324:N324)</f>
        <v>0</v>
      </c>
      <c r="M324" s="47"/>
      <c r="N324" s="47"/>
    </row>
    <row r="325" spans="1:14" ht="78.75">
      <c r="A325" s="201" t="s">
        <v>264</v>
      </c>
      <c r="B325" s="93" t="s">
        <v>262</v>
      </c>
      <c r="C325" s="51"/>
      <c r="D325" s="57"/>
      <c r="E325" s="57"/>
      <c r="F325" s="47">
        <f>F326</f>
        <v>5515.6</v>
      </c>
      <c r="G325" s="47">
        <f aca="true" t="shared" si="132" ref="G325:N325">G326</f>
        <v>0</v>
      </c>
      <c r="H325" s="47">
        <f t="shared" si="132"/>
        <v>5515.6</v>
      </c>
      <c r="I325" s="47">
        <f t="shared" si="132"/>
        <v>5852.1</v>
      </c>
      <c r="J325" s="47">
        <f t="shared" si="132"/>
        <v>0</v>
      </c>
      <c r="K325" s="47">
        <f t="shared" si="132"/>
        <v>5852.1</v>
      </c>
      <c r="L325" s="47">
        <f t="shared" si="132"/>
        <v>5515.6</v>
      </c>
      <c r="M325" s="123">
        <f t="shared" si="132"/>
        <v>0</v>
      </c>
      <c r="N325" s="47">
        <f t="shared" si="132"/>
        <v>5515.6</v>
      </c>
    </row>
    <row r="326" spans="1:14" ht="94.5">
      <c r="A326" s="201" t="s">
        <v>265</v>
      </c>
      <c r="B326" s="95" t="s">
        <v>263</v>
      </c>
      <c r="C326" s="51" t="s">
        <v>495</v>
      </c>
      <c r="D326" s="51" t="s">
        <v>528</v>
      </c>
      <c r="E326" s="51" t="s">
        <v>202</v>
      </c>
      <c r="F326" s="47">
        <f>SUM(G326:H326)</f>
        <v>5515.6</v>
      </c>
      <c r="G326" s="47"/>
      <c r="H326" s="47">
        <v>5515.6</v>
      </c>
      <c r="I326" s="47">
        <f>SUM(J326:K326)</f>
        <v>5852.1</v>
      </c>
      <c r="J326" s="47"/>
      <c r="K326" s="47">
        <v>5852.1</v>
      </c>
      <c r="L326" s="47">
        <f>SUM(M326:N326)</f>
        <v>5515.6</v>
      </c>
      <c r="M326" s="47"/>
      <c r="N326" s="47">
        <v>5515.6</v>
      </c>
    </row>
    <row r="327" spans="1:14" s="99" customFormat="1" ht="63">
      <c r="A327" s="168" t="s">
        <v>556</v>
      </c>
      <c r="B327" s="169" t="s">
        <v>557</v>
      </c>
      <c r="C327" s="89"/>
      <c r="D327" s="50" t="s">
        <v>527</v>
      </c>
      <c r="E327" s="50" t="s">
        <v>528</v>
      </c>
      <c r="F327" s="88">
        <f>SUM(F328,F331)</f>
        <v>60</v>
      </c>
      <c r="G327" s="88">
        <f aca="true" t="shared" si="133" ref="G327:N327">SUM(G328,G331)</f>
        <v>0</v>
      </c>
      <c r="H327" s="88">
        <f t="shared" si="133"/>
        <v>60</v>
      </c>
      <c r="I327" s="88">
        <f t="shared" si="133"/>
        <v>0</v>
      </c>
      <c r="J327" s="88">
        <f t="shared" si="133"/>
        <v>0</v>
      </c>
      <c r="K327" s="88">
        <f t="shared" si="133"/>
        <v>0</v>
      </c>
      <c r="L327" s="88">
        <f t="shared" si="133"/>
        <v>0</v>
      </c>
      <c r="M327" s="88">
        <f t="shared" si="133"/>
        <v>0</v>
      </c>
      <c r="N327" s="88">
        <f t="shared" si="133"/>
        <v>0</v>
      </c>
    </row>
    <row r="328" spans="1:14" s="99" customFormat="1" ht="110.25">
      <c r="A328" s="168" t="s">
        <v>558</v>
      </c>
      <c r="B328" s="169" t="s">
        <v>559</v>
      </c>
      <c r="C328" s="89"/>
      <c r="D328" s="50" t="s">
        <v>527</v>
      </c>
      <c r="E328" s="50" t="s">
        <v>528</v>
      </c>
      <c r="F328" s="88">
        <f>F329</f>
        <v>50</v>
      </c>
      <c r="G328" s="88">
        <f aca="true" t="shared" si="134" ref="G328:N332">G329</f>
        <v>0</v>
      </c>
      <c r="H328" s="88">
        <f t="shared" si="134"/>
        <v>50</v>
      </c>
      <c r="I328" s="88">
        <f t="shared" si="134"/>
        <v>0</v>
      </c>
      <c r="J328" s="88">
        <f t="shared" si="134"/>
        <v>0</v>
      </c>
      <c r="K328" s="88">
        <f t="shared" si="134"/>
        <v>0</v>
      </c>
      <c r="L328" s="88">
        <f t="shared" si="134"/>
        <v>0</v>
      </c>
      <c r="M328" s="88">
        <f t="shared" si="134"/>
        <v>0</v>
      </c>
      <c r="N328" s="88">
        <f t="shared" si="134"/>
        <v>0</v>
      </c>
    </row>
    <row r="329" spans="1:14" ht="47.25">
      <c r="A329" s="160" t="s">
        <v>560</v>
      </c>
      <c r="B329" s="93" t="s">
        <v>561</v>
      </c>
      <c r="C329" s="51"/>
      <c r="D329" s="57" t="s">
        <v>527</v>
      </c>
      <c r="E329" s="57" t="s">
        <v>528</v>
      </c>
      <c r="F329" s="47">
        <f>F330</f>
        <v>50</v>
      </c>
      <c r="G329" s="47">
        <f t="shared" si="134"/>
        <v>0</v>
      </c>
      <c r="H329" s="47">
        <f t="shared" si="134"/>
        <v>50</v>
      </c>
      <c r="I329" s="47">
        <f t="shared" si="134"/>
        <v>0</v>
      </c>
      <c r="J329" s="47">
        <f t="shared" si="134"/>
        <v>0</v>
      </c>
      <c r="K329" s="47">
        <f t="shared" si="134"/>
        <v>0</v>
      </c>
      <c r="L329" s="47">
        <f t="shared" si="134"/>
        <v>0</v>
      </c>
      <c r="M329" s="47">
        <f t="shared" si="134"/>
        <v>0</v>
      </c>
      <c r="N329" s="47">
        <f t="shared" si="134"/>
        <v>0</v>
      </c>
    </row>
    <row r="330" spans="1:14" ht="94.5">
      <c r="A330" s="160" t="s">
        <v>562</v>
      </c>
      <c r="B330" s="95" t="s">
        <v>563</v>
      </c>
      <c r="C330" s="51" t="s">
        <v>495</v>
      </c>
      <c r="D330" s="57" t="s">
        <v>527</v>
      </c>
      <c r="E330" s="57" t="s">
        <v>528</v>
      </c>
      <c r="F330" s="47">
        <f>SUM(G330:H330)</f>
        <v>50</v>
      </c>
      <c r="G330" s="47"/>
      <c r="H330" s="47">
        <v>50</v>
      </c>
      <c r="I330" s="47"/>
      <c r="J330" s="47"/>
      <c r="K330" s="47"/>
      <c r="L330" s="47"/>
      <c r="M330" s="47"/>
      <c r="N330" s="47"/>
    </row>
    <row r="331" spans="1:14" s="99" customFormat="1" ht="94.5">
      <c r="A331" s="168" t="s">
        <v>564</v>
      </c>
      <c r="B331" s="169" t="s">
        <v>567</v>
      </c>
      <c r="C331" s="89"/>
      <c r="D331" s="50" t="s">
        <v>527</v>
      </c>
      <c r="E331" s="50" t="s">
        <v>528</v>
      </c>
      <c r="F331" s="88">
        <f>F332</f>
        <v>10</v>
      </c>
      <c r="G331" s="88">
        <f aca="true" t="shared" si="135" ref="G331:N331">G332</f>
        <v>0</v>
      </c>
      <c r="H331" s="88">
        <f t="shared" si="135"/>
        <v>10</v>
      </c>
      <c r="I331" s="88">
        <f t="shared" si="135"/>
        <v>0</v>
      </c>
      <c r="J331" s="88">
        <f t="shared" si="135"/>
        <v>0</v>
      </c>
      <c r="K331" s="88">
        <f t="shared" si="135"/>
        <v>0</v>
      </c>
      <c r="L331" s="88">
        <f t="shared" si="135"/>
        <v>0</v>
      </c>
      <c r="M331" s="88">
        <f t="shared" si="135"/>
        <v>0</v>
      </c>
      <c r="N331" s="88">
        <f t="shared" si="135"/>
        <v>0</v>
      </c>
    </row>
    <row r="332" spans="1:14" ht="63">
      <c r="A332" s="165" t="s">
        <v>568</v>
      </c>
      <c r="B332" s="93" t="s">
        <v>565</v>
      </c>
      <c r="C332" s="51"/>
      <c r="D332" s="57" t="s">
        <v>527</v>
      </c>
      <c r="E332" s="57" t="s">
        <v>528</v>
      </c>
      <c r="F332" s="47">
        <f>F333</f>
        <v>10</v>
      </c>
      <c r="G332" s="47">
        <f t="shared" si="134"/>
        <v>0</v>
      </c>
      <c r="H332" s="47">
        <f t="shared" si="134"/>
        <v>10</v>
      </c>
      <c r="I332" s="47">
        <f t="shared" si="134"/>
        <v>0</v>
      </c>
      <c r="J332" s="47">
        <f t="shared" si="134"/>
        <v>0</v>
      </c>
      <c r="K332" s="47">
        <f t="shared" si="134"/>
        <v>0</v>
      </c>
      <c r="L332" s="47">
        <f t="shared" si="134"/>
        <v>0</v>
      </c>
      <c r="M332" s="47">
        <f t="shared" si="134"/>
        <v>0</v>
      </c>
      <c r="N332" s="47">
        <f t="shared" si="134"/>
        <v>0</v>
      </c>
    </row>
    <row r="333" spans="1:14" ht="94.5">
      <c r="A333" s="165" t="s">
        <v>569</v>
      </c>
      <c r="B333" s="95" t="s">
        <v>566</v>
      </c>
      <c r="C333" s="51" t="s">
        <v>495</v>
      </c>
      <c r="D333" s="57" t="s">
        <v>527</v>
      </c>
      <c r="E333" s="57" t="s">
        <v>528</v>
      </c>
      <c r="F333" s="47">
        <f>SUM(G333:H333)</f>
        <v>10</v>
      </c>
      <c r="G333" s="47"/>
      <c r="H333" s="47">
        <v>10</v>
      </c>
      <c r="I333" s="47"/>
      <c r="J333" s="47"/>
      <c r="K333" s="47"/>
      <c r="L333" s="47"/>
      <c r="M333" s="47"/>
      <c r="N333" s="47"/>
    </row>
    <row r="334" spans="1:14" s="99" customFormat="1" ht="78.75">
      <c r="A334" s="202" t="s">
        <v>205</v>
      </c>
      <c r="B334" s="200">
        <v>12</v>
      </c>
      <c r="C334" s="49"/>
      <c r="D334" s="101"/>
      <c r="E334" s="101"/>
      <c r="F334" s="88">
        <f>SUM(F335,F338)</f>
        <v>10897</v>
      </c>
      <c r="G334" s="88">
        <f aca="true" t="shared" si="136" ref="G334:N334">SUM(G335,G338)</f>
        <v>10000</v>
      </c>
      <c r="H334" s="88">
        <f t="shared" si="136"/>
        <v>897</v>
      </c>
      <c r="I334" s="88">
        <f t="shared" si="136"/>
        <v>19972.2</v>
      </c>
      <c r="J334" s="88">
        <f t="shared" si="136"/>
        <v>19972.2</v>
      </c>
      <c r="K334" s="88">
        <f t="shared" si="136"/>
        <v>0</v>
      </c>
      <c r="L334" s="88">
        <f t="shared" si="136"/>
        <v>0</v>
      </c>
      <c r="M334" s="88">
        <f t="shared" si="136"/>
        <v>0</v>
      </c>
      <c r="N334" s="88">
        <f t="shared" si="136"/>
        <v>0</v>
      </c>
    </row>
    <row r="335" spans="1:14" s="99" customFormat="1" ht="78.75">
      <c r="A335" s="202" t="s">
        <v>177</v>
      </c>
      <c r="B335" s="200" t="s">
        <v>104</v>
      </c>
      <c r="C335" s="49"/>
      <c r="D335" s="101"/>
      <c r="E335" s="101"/>
      <c r="F335" s="88">
        <f>F336</f>
        <v>0</v>
      </c>
      <c r="G335" s="88">
        <f aca="true" t="shared" si="137" ref="G335:N335">G336</f>
        <v>0</v>
      </c>
      <c r="H335" s="88">
        <f t="shared" si="137"/>
        <v>0</v>
      </c>
      <c r="I335" s="88">
        <f t="shared" si="137"/>
        <v>19972.2</v>
      </c>
      <c r="J335" s="88">
        <f t="shared" si="137"/>
        <v>19972.2</v>
      </c>
      <c r="K335" s="88">
        <f t="shared" si="137"/>
        <v>0</v>
      </c>
      <c r="L335" s="88">
        <f t="shared" si="137"/>
        <v>0</v>
      </c>
      <c r="M335" s="190">
        <f t="shared" si="137"/>
        <v>0</v>
      </c>
      <c r="N335" s="88">
        <f t="shared" si="137"/>
        <v>0</v>
      </c>
    </row>
    <row r="336" spans="1:14" ht="47.25">
      <c r="A336" s="161" t="s">
        <v>810</v>
      </c>
      <c r="B336" s="117" t="s">
        <v>105</v>
      </c>
      <c r="C336" s="56"/>
      <c r="D336" s="104"/>
      <c r="E336" s="104"/>
      <c r="F336" s="47">
        <f aca="true" t="shared" si="138" ref="F336:N336">SUM(F337:F337)</f>
        <v>0</v>
      </c>
      <c r="G336" s="47">
        <f t="shared" si="138"/>
        <v>0</v>
      </c>
      <c r="H336" s="47">
        <f t="shared" si="138"/>
        <v>0</v>
      </c>
      <c r="I336" s="47">
        <f t="shared" si="138"/>
        <v>19972.2</v>
      </c>
      <c r="J336" s="47">
        <f t="shared" si="138"/>
        <v>19972.2</v>
      </c>
      <c r="K336" s="47">
        <f t="shared" si="138"/>
        <v>0</v>
      </c>
      <c r="L336" s="47">
        <f t="shared" si="138"/>
        <v>0</v>
      </c>
      <c r="M336" s="123">
        <f t="shared" si="138"/>
        <v>0</v>
      </c>
      <c r="N336" s="47">
        <f t="shared" si="138"/>
        <v>0</v>
      </c>
    </row>
    <row r="337" spans="1:14" ht="126">
      <c r="A337" s="130" t="s">
        <v>259</v>
      </c>
      <c r="B337" s="111" t="s">
        <v>331</v>
      </c>
      <c r="C337" s="56" t="s">
        <v>495</v>
      </c>
      <c r="D337" s="56" t="s">
        <v>532</v>
      </c>
      <c r="E337" s="56" t="s">
        <v>1008</v>
      </c>
      <c r="F337" s="47">
        <f>SUM(G337:H337)</f>
        <v>0</v>
      </c>
      <c r="G337" s="97"/>
      <c r="H337" s="97"/>
      <c r="I337" s="47">
        <f>SUM(J337:K337)</f>
        <v>19972.2</v>
      </c>
      <c r="J337" s="97">
        <v>19972.2</v>
      </c>
      <c r="K337" s="97"/>
      <c r="L337" s="47">
        <f>SUM(M337:N337)</f>
        <v>0</v>
      </c>
      <c r="M337" s="122"/>
      <c r="N337" s="97"/>
    </row>
    <row r="338" spans="1:14" s="99" customFormat="1" ht="94.5">
      <c r="A338" s="167" t="s">
        <v>393</v>
      </c>
      <c r="B338" s="200" t="s">
        <v>391</v>
      </c>
      <c r="C338" s="49"/>
      <c r="D338" s="49"/>
      <c r="E338" s="49"/>
      <c r="F338" s="88">
        <f>F339</f>
        <v>10897</v>
      </c>
      <c r="G338" s="88">
        <f aca="true" t="shared" si="139" ref="G338:N338">G339</f>
        <v>10000</v>
      </c>
      <c r="H338" s="88">
        <f t="shared" si="139"/>
        <v>897</v>
      </c>
      <c r="I338" s="88">
        <f t="shared" si="139"/>
        <v>0</v>
      </c>
      <c r="J338" s="88">
        <f t="shared" si="139"/>
        <v>0</v>
      </c>
      <c r="K338" s="88">
        <f t="shared" si="139"/>
        <v>0</v>
      </c>
      <c r="L338" s="88">
        <f t="shared" si="139"/>
        <v>0</v>
      </c>
      <c r="M338" s="88">
        <f t="shared" si="139"/>
        <v>0</v>
      </c>
      <c r="N338" s="88">
        <f t="shared" si="139"/>
        <v>0</v>
      </c>
    </row>
    <row r="339" spans="1:14" ht="126">
      <c r="A339" s="161" t="s">
        <v>394</v>
      </c>
      <c r="B339" s="117" t="s">
        <v>392</v>
      </c>
      <c r="C339" s="56"/>
      <c r="D339" s="56"/>
      <c r="E339" s="56"/>
      <c r="F339" s="47">
        <f>SUM(F340:F342)</f>
        <v>10897</v>
      </c>
      <c r="G339" s="47">
        <f aca="true" t="shared" si="140" ref="G339:N339">SUM(G340:G342)</f>
        <v>10000</v>
      </c>
      <c r="H339" s="47">
        <f t="shared" si="140"/>
        <v>897</v>
      </c>
      <c r="I339" s="47">
        <f t="shared" si="140"/>
        <v>0</v>
      </c>
      <c r="J339" s="47">
        <f t="shared" si="140"/>
        <v>0</v>
      </c>
      <c r="K339" s="47">
        <f t="shared" si="140"/>
        <v>0</v>
      </c>
      <c r="L339" s="47">
        <f t="shared" si="140"/>
        <v>0</v>
      </c>
      <c r="M339" s="47">
        <f t="shared" si="140"/>
        <v>0</v>
      </c>
      <c r="N339" s="47">
        <f t="shared" si="140"/>
        <v>0</v>
      </c>
    </row>
    <row r="340" spans="1:14" ht="141.75">
      <c r="A340" s="161" t="s">
        <v>977</v>
      </c>
      <c r="B340" s="118" t="s">
        <v>868</v>
      </c>
      <c r="C340" s="56" t="s">
        <v>495</v>
      </c>
      <c r="D340" s="56" t="s">
        <v>532</v>
      </c>
      <c r="E340" s="56" t="s">
        <v>1008</v>
      </c>
      <c r="F340" s="47">
        <f>SUM(G340:H340)</f>
        <v>24</v>
      </c>
      <c r="G340" s="47"/>
      <c r="H340" s="47">
        <v>24</v>
      </c>
      <c r="I340" s="47">
        <f>SUM(J338:K338)</f>
        <v>0</v>
      </c>
      <c r="J340" s="47"/>
      <c r="K340" s="47"/>
      <c r="L340" s="47">
        <f>SUM(M340:N340)</f>
        <v>0</v>
      </c>
      <c r="M340" s="47"/>
      <c r="N340" s="47"/>
    </row>
    <row r="341" spans="1:14" ht="126">
      <c r="A341" s="166" t="s">
        <v>973</v>
      </c>
      <c r="B341" s="118" t="s">
        <v>868</v>
      </c>
      <c r="C341" s="56" t="s">
        <v>495</v>
      </c>
      <c r="D341" s="56" t="s">
        <v>532</v>
      </c>
      <c r="E341" s="56" t="s">
        <v>1008</v>
      </c>
      <c r="F341" s="47">
        <f>SUM(G341:H341)</f>
        <v>873</v>
      </c>
      <c r="G341" s="47"/>
      <c r="H341" s="47">
        <v>873</v>
      </c>
      <c r="I341" s="47">
        <f>SUM(J339:K339)</f>
        <v>0</v>
      </c>
      <c r="J341" s="47"/>
      <c r="K341" s="47"/>
      <c r="L341" s="47">
        <f>SUM(M341:N341)</f>
        <v>0</v>
      </c>
      <c r="M341" s="47"/>
      <c r="N341" s="47"/>
    </row>
    <row r="342" spans="1:14" ht="110.25">
      <c r="A342" s="161" t="s">
        <v>395</v>
      </c>
      <c r="B342" s="111" t="s">
        <v>390</v>
      </c>
      <c r="C342" s="56" t="s">
        <v>139</v>
      </c>
      <c r="D342" s="56" t="s">
        <v>532</v>
      </c>
      <c r="E342" s="56" t="s">
        <v>1008</v>
      </c>
      <c r="F342" s="47">
        <f>SUM(G342:H342)</f>
        <v>10000</v>
      </c>
      <c r="G342" s="47">
        <v>10000</v>
      </c>
      <c r="H342" s="47"/>
      <c r="I342" s="47">
        <f>SUM(J342:K342)</f>
        <v>0</v>
      </c>
      <c r="J342" s="47"/>
      <c r="K342" s="47"/>
      <c r="L342" s="47">
        <f>SUM(M342:N342)</f>
        <v>0</v>
      </c>
      <c r="M342" s="47"/>
      <c r="N342" s="47"/>
    </row>
    <row r="343" spans="1:14" s="99" customFormat="1" ht="110.25">
      <c r="A343" s="167" t="s">
        <v>944</v>
      </c>
      <c r="B343" s="200">
        <v>13</v>
      </c>
      <c r="C343" s="49"/>
      <c r="D343" s="49"/>
      <c r="E343" s="49"/>
      <c r="F343" s="88">
        <f>F344</f>
        <v>600</v>
      </c>
      <c r="G343" s="88">
        <f aca="true" t="shared" si="141" ref="G343:N345">G344</f>
        <v>600</v>
      </c>
      <c r="H343" s="88">
        <f t="shared" si="141"/>
        <v>0</v>
      </c>
      <c r="I343" s="88">
        <f t="shared" si="141"/>
        <v>0</v>
      </c>
      <c r="J343" s="88">
        <f t="shared" si="141"/>
        <v>0</v>
      </c>
      <c r="K343" s="88">
        <f t="shared" si="141"/>
        <v>0</v>
      </c>
      <c r="L343" s="88">
        <f t="shared" si="141"/>
        <v>0</v>
      </c>
      <c r="M343" s="88">
        <f t="shared" si="141"/>
        <v>0</v>
      </c>
      <c r="N343" s="88">
        <f t="shared" si="141"/>
        <v>0</v>
      </c>
    </row>
    <row r="344" spans="1:14" s="99" customFormat="1" ht="47.25">
      <c r="A344" s="167" t="s">
        <v>945</v>
      </c>
      <c r="B344" s="200" t="s">
        <v>941</v>
      </c>
      <c r="C344" s="49"/>
      <c r="D344" s="49"/>
      <c r="E344" s="49"/>
      <c r="F344" s="88">
        <f>F345</f>
        <v>600</v>
      </c>
      <c r="G344" s="88">
        <f t="shared" si="141"/>
        <v>600</v>
      </c>
      <c r="H344" s="88">
        <f t="shared" si="141"/>
        <v>0</v>
      </c>
      <c r="I344" s="88">
        <f t="shared" si="141"/>
        <v>0</v>
      </c>
      <c r="J344" s="88">
        <f t="shared" si="141"/>
        <v>0</v>
      </c>
      <c r="K344" s="88">
        <f t="shared" si="141"/>
        <v>0</v>
      </c>
      <c r="L344" s="88">
        <f t="shared" si="141"/>
        <v>0</v>
      </c>
      <c r="M344" s="88">
        <f t="shared" si="141"/>
        <v>0</v>
      </c>
      <c r="N344" s="88">
        <f t="shared" si="141"/>
        <v>0</v>
      </c>
    </row>
    <row r="345" spans="1:14" ht="78.75">
      <c r="A345" s="161" t="s">
        <v>946</v>
      </c>
      <c r="B345" s="117" t="s">
        <v>942</v>
      </c>
      <c r="C345" s="56"/>
      <c r="D345" s="56"/>
      <c r="E345" s="56"/>
      <c r="F345" s="47">
        <f>F346</f>
        <v>600</v>
      </c>
      <c r="G345" s="47">
        <f t="shared" si="141"/>
        <v>600</v>
      </c>
      <c r="H345" s="47">
        <f t="shared" si="141"/>
        <v>0</v>
      </c>
      <c r="I345" s="47">
        <f t="shared" si="141"/>
        <v>0</v>
      </c>
      <c r="J345" s="47">
        <f t="shared" si="141"/>
        <v>0</v>
      </c>
      <c r="K345" s="47">
        <f t="shared" si="141"/>
        <v>0</v>
      </c>
      <c r="L345" s="47">
        <f t="shared" si="141"/>
        <v>0</v>
      </c>
      <c r="M345" s="47">
        <f t="shared" si="141"/>
        <v>0</v>
      </c>
      <c r="N345" s="47">
        <f t="shared" si="141"/>
        <v>0</v>
      </c>
    </row>
    <row r="346" spans="1:14" ht="78.75">
      <c r="A346" s="161" t="s">
        <v>947</v>
      </c>
      <c r="B346" s="111" t="s">
        <v>943</v>
      </c>
      <c r="C346" s="56" t="s">
        <v>200</v>
      </c>
      <c r="D346" s="56" t="s">
        <v>532</v>
      </c>
      <c r="E346" s="56" t="s">
        <v>1008</v>
      </c>
      <c r="F346" s="47">
        <f>SUM(G346:H346)</f>
        <v>600</v>
      </c>
      <c r="G346" s="47">
        <v>600</v>
      </c>
      <c r="H346" s="47"/>
      <c r="I346" s="47">
        <f>SUM(J346:K346)</f>
        <v>0</v>
      </c>
      <c r="J346" s="47"/>
      <c r="K346" s="47"/>
      <c r="L346" s="47">
        <f>SUM(M346:N346)</f>
        <v>0</v>
      </c>
      <c r="M346" s="47"/>
      <c r="N346" s="47"/>
    </row>
    <row r="347" spans="1:14" s="99" customFormat="1" ht="47.25">
      <c r="A347" s="202" t="s">
        <v>623</v>
      </c>
      <c r="B347" s="169" t="s">
        <v>106</v>
      </c>
      <c r="C347" s="89"/>
      <c r="D347" s="89"/>
      <c r="E347" s="89"/>
      <c r="F347" s="88">
        <f>F348</f>
        <v>195487.2</v>
      </c>
      <c r="G347" s="88">
        <f aca="true" t="shared" si="142" ref="G347:N347">G348</f>
        <v>49929.299999999996</v>
      </c>
      <c r="H347" s="88">
        <f t="shared" si="142"/>
        <v>145557.9</v>
      </c>
      <c r="I347" s="88">
        <f t="shared" si="142"/>
        <v>128213</v>
      </c>
      <c r="J347" s="88">
        <f t="shared" si="142"/>
        <v>17287.5</v>
      </c>
      <c r="K347" s="88">
        <f t="shared" si="142"/>
        <v>110925.5</v>
      </c>
      <c r="L347" s="88">
        <f t="shared" si="142"/>
        <v>138333.8</v>
      </c>
      <c r="M347" s="190">
        <f t="shared" si="142"/>
        <v>17287.3</v>
      </c>
      <c r="N347" s="88">
        <f t="shared" si="142"/>
        <v>121046.5</v>
      </c>
    </row>
    <row r="348" spans="1:14" s="99" customFormat="1" ht="31.5">
      <c r="A348" s="164" t="s">
        <v>152</v>
      </c>
      <c r="B348" s="169" t="s">
        <v>107</v>
      </c>
      <c r="C348" s="89"/>
      <c r="D348" s="89"/>
      <c r="E348" s="89"/>
      <c r="F348" s="88">
        <f>SUM(F349:F381)</f>
        <v>195487.2</v>
      </c>
      <c r="G348" s="88">
        <f aca="true" t="shared" si="143" ref="G348:N348">SUM(G349:G381)</f>
        <v>49929.299999999996</v>
      </c>
      <c r="H348" s="88">
        <f t="shared" si="143"/>
        <v>145557.9</v>
      </c>
      <c r="I348" s="88">
        <f t="shared" si="143"/>
        <v>128213</v>
      </c>
      <c r="J348" s="88">
        <f t="shared" si="143"/>
        <v>17287.5</v>
      </c>
      <c r="K348" s="88">
        <f t="shared" si="143"/>
        <v>110925.5</v>
      </c>
      <c r="L348" s="88">
        <f t="shared" si="143"/>
        <v>138333.8</v>
      </c>
      <c r="M348" s="190">
        <f t="shared" si="143"/>
        <v>17287.3</v>
      </c>
      <c r="N348" s="88">
        <f t="shared" si="143"/>
        <v>121046.5</v>
      </c>
    </row>
    <row r="349" spans="1:14" ht="189">
      <c r="A349" s="161" t="s">
        <v>1</v>
      </c>
      <c r="B349" s="51" t="s">
        <v>304</v>
      </c>
      <c r="C349" s="51" t="s">
        <v>493</v>
      </c>
      <c r="D349" s="57" t="s">
        <v>527</v>
      </c>
      <c r="E349" s="57" t="s">
        <v>533</v>
      </c>
      <c r="F349" s="47">
        <f aca="true" t="shared" si="144" ref="F349:F363">SUM(G349:H349)</f>
        <v>2428</v>
      </c>
      <c r="G349" s="47"/>
      <c r="H349" s="47">
        <v>2428</v>
      </c>
      <c r="I349" s="47">
        <f aca="true" t="shared" si="145" ref="I349:I364">SUM(J349:K349)</f>
        <v>2525</v>
      </c>
      <c r="J349" s="47">
        <v>0</v>
      </c>
      <c r="K349" s="47">
        <v>2525</v>
      </c>
      <c r="L349" s="47">
        <f aca="true" t="shared" si="146" ref="L349:L364">SUM(M349:N349)</f>
        <v>2646</v>
      </c>
      <c r="M349" s="47">
        <v>0</v>
      </c>
      <c r="N349" s="47">
        <v>2646</v>
      </c>
    </row>
    <row r="350" spans="1:14" ht="173.25">
      <c r="A350" s="165" t="s">
        <v>2</v>
      </c>
      <c r="B350" s="51" t="s">
        <v>307</v>
      </c>
      <c r="C350" s="51">
        <v>100</v>
      </c>
      <c r="D350" s="57" t="s">
        <v>527</v>
      </c>
      <c r="E350" s="57" t="s">
        <v>1008</v>
      </c>
      <c r="F350" s="47">
        <f t="shared" si="144"/>
        <v>1299.2</v>
      </c>
      <c r="G350" s="97"/>
      <c r="H350" s="97">
        <v>1299.2</v>
      </c>
      <c r="I350" s="47">
        <f t="shared" si="145"/>
        <v>1389</v>
      </c>
      <c r="J350" s="97"/>
      <c r="K350" s="97">
        <v>1389</v>
      </c>
      <c r="L350" s="47">
        <f t="shared" si="146"/>
        <v>1444</v>
      </c>
      <c r="M350" s="97"/>
      <c r="N350" s="97">
        <v>1444</v>
      </c>
    </row>
    <row r="351" spans="1:14" ht="78.75">
      <c r="A351" s="166" t="s">
        <v>3</v>
      </c>
      <c r="B351" s="51" t="s">
        <v>307</v>
      </c>
      <c r="C351" s="51">
        <v>200</v>
      </c>
      <c r="D351" s="57" t="s">
        <v>527</v>
      </c>
      <c r="E351" s="57" t="s">
        <v>1008</v>
      </c>
      <c r="F351" s="47">
        <f t="shared" si="144"/>
        <v>123.1</v>
      </c>
      <c r="G351" s="97"/>
      <c r="H351" s="97">
        <v>123.1</v>
      </c>
      <c r="I351" s="47">
        <f t="shared" si="145"/>
        <v>71</v>
      </c>
      <c r="J351" s="97"/>
      <c r="K351" s="97">
        <v>71</v>
      </c>
      <c r="L351" s="47">
        <f t="shared" si="146"/>
        <v>75</v>
      </c>
      <c r="M351" s="97"/>
      <c r="N351" s="97">
        <v>75</v>
      </c>
    </row>
    <row r="352" spans="1:14" ht="47.25" customHeight="1">
      <c r="A352" s="166" t="s">
        <v>602</v>
      </c>
      <c r="B352" s="51" t="s">
        <v>307</v>
      </c>
      <c r="C352" s="51" t="s">
        <v>776</v>
      </c>
      <c r="D352" s="57" t="s">
        <v>527</v>
      </c>
      <c r="E352" s="57" t="s">
        <v>1008</v>
      </c>
      <c r="F352" s="47">
        <f t="shared" si="144"/>
        <v>2</v>
      </c>
      <c r="G352" s="97"/>
      <c r="H352" s="97">
        <v>2</v>
      </c>
      <c r="I352" s="47">
        <f t="shared" si="145"/>
        <v>2</v>
      </c>
      <c r="J352" s="97"/>
      <c r="K352" s="97">
        <v>2</v>
      </c>
      <c r="L352" s="47">
        <f t="shared" si="146"/>
        <v>2</v>
      </c>
      <c r="M352" s="97"/>
      <c r="N352" s="97">
        <v>2</v>
      </c>
    </row>
    <row r="353" spans="1:14" ht="173.25">
      <c r="A353" s="165" t="s">
        <v>2</v>
      </c>
      <c r="B353" s="51" t="s">
        <v>307</v>
      </c>
      <c r="C353" s="51">
        <v>100</v>
      </c>
      <c r="D353" s="57" t="s">
        <v>527</v>
      </c>
      <c r="E353" s="57" t="s">
        <v>528</v>
      </c>
      <c r="F353" s="47">
        <f t="shared" si="144"/>
        <v>42216</v>
      </c>
      <c r="G353" s="97"/>
      <c r="H353" s="97">
        <v>42216</v>
      </c>
      <c r="I353" s="47">
        <f>SUM(J353:K353)</f>
        <v>38799.5</v>
      </c>
      <c r="J353" s="97"/>
      <c r="K353" s="97">
        <v>38799.5</v>
      </c>
      <c r="L353" s="47">
        <f>SUM(M353:N353)</f>
        <v>46835.4</v>
      </c>
      <c r="M353" s="97"/>
      <c r="N353" s="97">
        <v>46835.4</v>
      </c>
    </row>
    <row r="354" spans="1:14" ht="141.75">
      <c r="A354" s="166" t="s">
        <v>531</v>
      </c>
      <c r="B354" s="51" t="s">
        <v>307</v>
      </c>
      <c r="C354" s="51">
        <v>200</v>
      </c>
      <c r="D354" s="57" t="s">
        <v>527</v>
      </c>
      <c r="E354" s="57" t="s">
        <v>528</v>
      </c>
      <c r="F354" s="47">
        <f t="shared" si="144"/>
        <v>6930.8</v>
      </c>
      <c r="G354" s="97"/>
      <c r="H354" s="97">
        <v>6930.8</v>
      </c>
      <c r="I354" s="47">
        <f>SUM(J354:K354)</f>
        <v>3740.7</v>
      </c>
      <c r="J354" s="97"/>
      <c r="K354" s="97">
        <v>3740.7</v>
      </c>
      <c r="L354" s="47">
        <f>SUM(M354:N354)</f>
        <v>3903.7</v>
      </c>
      <c r="M354" s="97"/>
      <c r="N354" s="97">
        <v>3903.7</v>
      </c>
    </row>
    <row r="355" spans="1:14" ht="126">
      <c r="A355" s="166" t="s">
        <v>965</v>
      </c>
      <c r="B355" s="51" t="s">
        <v>307</v>
      </c>
      <c r="C355" s="51" t="s">
        <v>787</v>
      </c>
      <c r="D355" s="57" t="s">
        <v>527</v>
      </c>
      <c r="E355" s="57" t="s">
        <v>528</v>
      </c>
      <c r="F355" s="47">
        <f t="shared" si="144"/>
        <v>10</v>
      </c>
      <c r="G355" s="97"/>
      <c r="H355" s="97">
        <v>10</v>
      </c>
      <c r="I355" s="47">
        <f>SUM(J355:K355)</f>
        <v>0</v>
      </c>
      <c r="J355" s="97"/>
      <c r="K355" s="97"/>
      <c r="L355" s="47">
        <f>SUM(M355:N355)</f>
        <v>0</v>
      </c>
      <c r="M355" s="97"/>
      <c r="N355" s="97"/>
    </row>
    <row r="356" spans="1:14" ht="63">
      <c r="A356" s="166" t="s">
        <v>4</v>
      </c>
      <c r="B356" s="51" t="s">
        <v>307</v>
      </c>
      <c r="C356" s="51">
        <v>800</v>
      </c>
      <c r="D356" s="57" t="s">
        <v>527</v>
      </c>
      <c r="E356" s="57" t="s">
        <v>528</v>
      </c>
      <c r="F356" s="47">
        <f t="shared" si="144"/>
        <v>397.8</v>
      </c>
      <c r="G356" s="97"/>
      <c r="H356" s="97">
        <v>397.8</v>
      </c>
      <c r="I356" s="47">
        <f>SUM(J356:K356)</f>
        <v>342</v>
      </c>
      <c r="J356" s="97"/>
      <c r="K356" s="97">
        <v>342</v>
      </c>
      <c r="L356" s="47">
        <f>SUM(M356:N356)</f>
        <v>342</v>
      </c>
      <c r="M356" s="97"/>
      <c r="N356" s="97">
        <v>342</v>
      </c>
    </row>
    <row r="357" spans="1:14" ht="157.5">
      <c r="A357" s="160" t="s">
        <v>161</v>
      </c>
      <c r="B357" s="95" t="s">
        <v>796</v>
      </c>
      <c r="C357" s="106">
        <v>200</v>
      </c>
      <c r="D357" s="104" t="s">
        <v>527</v>
      </c>
      <c r="E357" s="104" t="s">
        <v>532</v>
      </c>
      <c r="F357" s="47">
        <f t="shared" si="144"/>
        <v>35</v>
      </c>
      <c r="G357" s="97">
        <v>35</v>
      </c>
      <c r="H357" s="97"/>
      <c r="I357" s="47">
        <f t="shared" si="145"/>
        <v>1.5</v>
      </c>
      <c r="J357" s="97">
        <v>1.5</v>
      </c>
      <c r="K357" s="97"/>
      <c r="L357" s="47">
        <f t="shared" si="146"/>
        <v>1.3</v>
      </c>
      <c r="M357" s="97">
        <v>1.3</v>
      </c>
      <c r="N357" s="97"/>
    </row>
    <row r="358" spans="1:14" ht="173.25">
      <c r="A358" s="166" t="s">
        <v>2</v>
      </c>
      <c r="B358" s="51" t="s">
        <v>307</v>
      </c>
      <c r="C358" s="51" t="s">
        <v>493</v>
      </c>
      <c r="D358" s="57" t="s">
        <v>527</v>
      </c>
      <c r="E358" s="57" t="s">
        <v>1011</v>
      </c>
      <c r="F358" s="47">
        <f t="shared" si="144"/>
        <v>14494.5</v>
      </c>
      <c r="G358" s="97"/>
      <c r="H358" s="97">
        <v>14494.5</v>
      </c>
      <c r="I358" s="47">
        <f>SUM(J358:K358)</f>
        <v>14697.5</v>
      </c>
      <c r="J358" s="97"/>
      <c r="K358" s="97">
        <v>14697.5</v>
      </c>
      <c r="L358" s="47">
        <f>SUM(M358:N358)</f>
        <v>15636</v>
      </c>
      <c r="M358" s="97"/>
      <c r="N358" s="97">
        <v>15636</v>
      </c>
    </row>
    <row r="359" spans="1:14" ht="78.75">
      <c r="A359" s="166" t="s">
        <v>482</v>
      </c>
      <c r="B359" s="51" t="s">
        <v>307</v>
      </c>
      <c r="C359" s="51" t="s">
        <v>495</v>
      </c>
      <c r="D359" s="57" t="s">
        <v>527</v>
      </c>
      <c r="E359" s="57" t="s">
        <v>1011</v>
      </c>
      <c r="F359" s="47">
        <f t="shared" si="144"/>
        <v>1084.9</v>
      </c>
      <c r="G359" s="97"/>
      <c r="H359" s="97">
        <v>1084.9</v>
      </c>
      <c r="I359" s="47">
        <f>SUM(J359:K359)</f>
        <v>875.8</v>
      </c>
      <c r="J359" s="97"/>
      <c r="K359" s="97">
        <v>875.8</v>
      </c>
      <c r="L359" s="47">
        <f>SUM(M359:N359)</f>
        <v>906.4</v>
      </c>
      <c r="M359" s="97"/>
      <c r="N359" s="97">
        <v>906.4</v>
      </c>
    </row>
    <row r="360" spans="1:14" ht="47.25">
      <c r="A360" s="166" t="s">
        <v>483</v>
      </c>
      <c r="B360" s="51" t="s">
        <v>307</v>
      </c>
      <c r="C360" s="51" t="s">
        <v>776</v>
      </c>
      <c r="D360" s="57" t="s">
        <v>527</v>
      </c>
      <c r="E360" s="57" t="s">
        <v>1011</v>
      </c>
      <c r="F360" s="47">
        <f t="shared" si="144"/>
        <v>15</v>
      </c>
      <c r="G360" s="97"/>
      <c r="H360" s="97">
        <v>15</v>
      </c>
      <c r="I360" s="47">
        <f t="shared" si="145"/>
        <v>15</v>
      </c>
      <c r="J360" s="97"/>
      <c r="K360" s="97">
        <v>15</v>
      </c>
      <c r="L360" s="47">
        <f t="shared" si="146"/>
        <v>15</v>
      </c>
      <c r="M360" s="97"/>
      <c r="N360" s="97">
        <v>15</v>
      </c>
    </row>
    <row r="361" spans="1:14" ht="78.75">
      <c r="A361" s="166" t="s">
        <v>5</v>
      </c>
      <c r="B361" s="51" t="s">
        <v>307</v>
      </c>
      <c r="C361" s="51">
        <v>200</v>
      </c>
      <c r="D361" s="57" t="s">
        <v>527</v>
      </c>
      <c r="E361" s="57" t="s">
        <v>647</v>
      </c>
      <c r="F361" s="47">
        <f t="shared" si="144"/>
        <v>83.9</v>
      </c>
      <c r="G361" s="97"/>
      <c r="H361" s="97">
        <v>83.9</v>
      </c>
      <c r="I361" s="47">
        <f t="shared" si="145"/>
        <v>58</v>
      </c>
      <c r="J361" s="97"/>
      <c r="K361" s="97">
        <v>58</v>
      </c>
      <c r="L361" s="47">
        <f t="shared" si="146"/>
        <v>58</v>
      </c>
      <c r="M361" s="97"/>
      <c r="N361" s="97">
        <v>58</v>
      </c>
    </row>
    <row r="362" spans="1:14" ht="63">
      <c r="A362" s="166" t="s">
        <v>969</v>
      </c>
      <c r="B362" s="51" t="s">
        <v>307</v>
      </c>
      <c r="C362" s="51" t="s">
        <v>787</v>
      </c>
      <c r="D362" s="57" t="s">
        <v>527</v>
      </c>
      <c r="E362" s="57" t="s">
        <v>647</v>
      </c>
      <c r="F362" s="47">
        <f t="shared" si="144"/>
        <v>10</v>
      </c>
      <c r="G362" s="97"/>
      <c r="H362" s="97">
        <v>10</v>
      </c>
      <c r="I362" s="47">
        <f t="shared" si="145"/>
        <v>0</v>
      </c>
      <c r="J362" s="97"/>
      <c r="K362" s="97"/>
      <c r="L362" s="47">
        <f t="shared" si="146"/>
        <v>0</v>
      </c>
      <c r="M362" s="97"/>
      <c r="N362" s="97"/>
    </row>
    <row r="363" spans="1:14" ht="110.25">
      <c r="A363" s="161" t="s">
        <v>127</v>
      </c>
      <c r="B363" s="51" t="s">
        <v>936</v>
      </c>
      <c r="C363" s="51">
        <v>100</v>
      </c>
      <c r="D363" s="57" t="s">
        <v>527</v>
      </c>
      <c r="E363" s="57" t="s">
        <v>647</v>
      </c>
      <c r="F363" s="47">
        <f t="shared" si="144"/>
        <v>1721</v>
      </c>
      <c r="G363" s="97"/>
      <c r="H363" s="97">
        <v>1721</v>
      </c>
      <c r="I363" s="47">
        <f t="shared" si="145"/>
        <v>1389</v>
      </c>
      <c r="J363" s="97"/>
      <c r="K363" s="97">
        <v>1389</v>
      </c>
      <c r="L363" s="47">
        <f t="shared" si="146"/>
        <v>1444</v>
      </c>
      <c r="M363" s="97"/>
      <c r="N363" s="97">
        <v>1444</v>
      </c>
    </row>
    <row r="364" spans="1:14" ht="110.25">
      <c r="A364" s="165" t="s">
        <v>184</v>
      </c>
      <c r="B364" s="51" t="s">
        <v>183</v>
      </c>
      <c r="C364" s="51">
        <v>100</v>
      </c>
      <c r="D364" s="57" t="s">
        <v>527</v>
      </c>
      <c r="E364" s="57" t="s">
        <v>647</v>
      </c>
      <c r="F364" s="47">
        <f aca="true" t="shared" si="147" ref="F364:F370">SUM(G364:H364)</f>
        <v>0</v>
      </c>
      <c r="G364" s="97"/>
      <c r="H364" s="97">
        <v>0</v>
      </c>
      <c r="I364" s="47">
        <f t="shared" si="145"/>
        <v>0</v>
      </c>
      <c r="J364" s="97"/>
      <c r="K364" s="97"/>
      <c r="L364" s="47">
        <f t="shared" si="146"/>
        <v>0</v>
      </c>
      <c r="M364" s="97"/>
      <c r="N364" s="97"/>
    </row>
    <row r="365" spans="1:14" ht="31.5">
      <c r="A365" s="161" t="s">
        <v>484</v>
      </c>
      <c r="B365" s="51" t="s">
        <v>316</v>
      </c>
      <c r="C365" s="51">
        <v>800</v>
      </c>
      <c r="D365" s="57" t="s">
        <v>527</v>
      </c>
      <c r="E365" s="51">
        <v>11</v>
      </c>
      <c r="F365" s="47">
        <f t="shared" si="147"/>
        <v>11123</v>
      </c>
      <c r="G365" s="47">
        <v>0</v>
      </c>
      <c r="H365" s="47">
        <v>11123</v>
      </c>
      <c r="I365" s="47">
        <f aca="true" t="shared" si="148" ref="I365:I381">SUM(J365:K365)</f>
        <v>1000</v>
      </c>
      <c r="J365" s="47">
        <v>0</v>
      </c>
      <c r="K365" s="47">
        <v>1000</v>
      </c>
      <c r="L365" s="47">
        <f aca="true" t="shared" si="149" ref="L365:L381">SUM(M365:N365)</f>
        <v>100</v>
      </c>
      <c r="M365" s="47">
        <v>0</v>
      </c>
      <c r="N365" s="47">
        <v>100</v>
      </c>
    </row>
    <row r="366" spans="1:14" ht="157.5">
      <c r="A366" s="160" t="s">
        <v>940</v>
      </c>
      <c r="B366" s="51" t="s">
        <v>878</v>
      </c>
      <c r="C366" s="51" t="s">
        <v>495</v>
      </c>
      <c r="D366" s="51" t="s">
        <v>1008</v>
      </c>
      <c r="E366" s="51" t="s">
        <v>789</v>
      </c>
      <c r="F366" s="47">
        <f>SUM(G366:H366)</f>
        <v>882</v>
      </c>
      <c r="G366" s="47">
        <v>0</v>
      </c>
      <c r="H366" s="47">
        <v>882</v>
      </c>
      <c r="I366" s="47">
        <f>SUM(J366:K366)</f>
        <v>0</v>
      </c>
      <c r="J366" s="47">
        <v>0</v>
      </c>
      <c r="K366" s="47"/>
      <c r="L366" s="47">
        <f>SUM(M366:N366)</f>
        <v>0</v>
      </c>
      <c r="M366" s="47">
        <v>0</v>
      </c>
      <c r="N366" s="47"/>
    </row>
    <row r="367" spans="1:14" ht="141.75">
      <c r="A367" s="161" t="s">
        <v>807</v>
      </c>
      <c r="B367" s="111" t="s">
        <v>758</v>
      </c>
      <c r="C367" s="106">
        <v>200</v>
      </c>
      <c r="D367" s="56" t="s">
        <v>528</v>
      </c>
      <c r="E367" s="56" t="s">
        <v>1009</v>
      </c>
      <c r="F367" s="47">
        <f t="shared" si="147"/>
        <v>6354.099999999999</v>
      </c>
      <c r="G367" s="47">
        <v>6036.4</v>
      </c>
      <c r="H367" s="47">
        <v>317.7</v>
      </c>
      <c r="I367" s="47">
        <f t="shared" si="148"/>
        <v>0</v>
      </c>
      <c r="J367" s="47"/>
      <c r="K367" s="47"/>
      <c r="L367" s="47">
        <f t="shared" si="149"/>
        <v>0</v>
      </c>
      <c r="M367" s="47"/>
      <c r="N367" s="47"/>
    </row>
    <row r="368" spans="1:14" ht="204.75">
      <c r="A368" s="165" t="s">
        <v>466</v>
      </c>
      <c r="B368" s="51" t="s">
        <v>365</v>
      </c>
      <c r="C368" s="51" t="s">
        <v>493</v>
      </c>
      <c r="D368" s="51" t="s">
        <v>528</v>
      </c>
      <c r="E368" s="51" t="s">
        <v>202</v>
      </c>
      <c r="F368" s="47">
        <f t="shared" si="147"/>
        <v>43999</v>
      </c>
      <c r="G368" s="47"/>
      <c r="H368" s="97">
        <v>43999</v>
      </c>
      <c r="I368" s="47">
        <f>SUM(J368:K368)</f>
        <v>40362</v>
      </c>
      <c r="J368" s="47"/>
      <c r="K368" s="47">
        <v>40362</v>
      </c>
      <c r="L368" s="47">
        <f>SUM(M368:N368)</f>
        <v>41975</v>
      </c>
      <c r="M368" s="47"/>
      <c r="N368" s="47">
        <v>41975</v>
      </c>
    </row>
    <row r="369" spans="1:14" ht="126">
      <c r="A369" s="165" t="s">
        <v>700</v>
      </c>
      <c r="B369" s="51" t="s">
        <v>365</v>
      </c>
      <c r="C369" s="51" t="s">
        <v>495</v>
      </c>
      <c r="D369" s="51" t="s">
        <v>528</v>
      </c>
      <c r="E369" s="51" t="s">
        <v>202</v>
      </c>
      <c r="F369" s="47">
        <f t="shared" si="147"/>
        <v>6360.7</v>
      </c>
      <c r="G369" s="47"/>
      <c r="H369" s="97">
        <v>6360.7</v>
      </c>
      <c r="I369" s="47">
        <f>SUM(J369:K369)</f>
        <v>1184</v>
      </c>
      <c r="J369" s="47"/>
      <c r="K369" s="47">
        <v>1184</v>
      </c>
      <c r="L369" s="47">
        <f>SUM(M369:N369)</f>
        <v>1189</v>
      </c>
      <c r="M369" s="47"/>
      <c r="N369" s="47">
        <v>1189</v>
      </c>
    </row>
    <row r="370" spans="1:14" ht="94.5">
      <c r="A370" s="165" t="s">
        <v>701</v>
      </c>
      <c r="B370" s="51" t="s">
        <v>365</v>
      </c>
      <c r="C370" s="51" t="s">
        <v>776</v>
      </c>
      <c r="D370" s="51" t="s">
        <v>528</v>
      </c>
      <c r="E370" s="51" t="s">
        <v>202</v>
      </c>
      <c r="F370" s="47">
        <f t="shared" si="147"/>
        <v>6</v>
      </c>
      <c r="G370" s="47"/>
      <c r="H370" s="47">
        <v>6</v>
      </c>
      <c r="I370" s="47">
        <f>SUM(J370:K370)</f>
        <v>6</v>
      </c>
      <c r="J370" s="47"/>
      <c r="K370" s="47">
        <v>6</v>
      </c>
      <c r="L370" s="47">
        <f>SUM(M370:N370)</f>
        <v>6</v>
      </c>
      <c r="M370" s="47"/>
      <c r="N370" s="47">
        <v>6</v>
      </c>
    </row>
    <row r="371" spans="1:14" ht="78.75">
      <c r="A371" s="165" t="s">
        <v>829</v>
      </c>
      <c r="B371" s="51" t="s">
        <v>828</v>
      </c>
      <c r="C371" s="51" t="s">
        <v>495</v>
      </c>
      <c r="D371" s="51" t="s">
        <v>528</v>
      </c>
      <c r="E371" s="51" t="s">
        <v>202</v>
      </c>
      <c r="F371" s="47">
        <f aca="true" t="shared" si="150" ref="F371:F381">SUM(G371:H371)</f>
        <v>980</v>
      </c>
      <c r="G371" s="47"/>
      <c r="H371" s="97">
        <v>980</v>
      </c>
      <c r="I371" s="47">
        <f t="shared" si="148"/>
        <v>0</v>
      </c>
      <c r="J371" s="47"/>
      <c r="K371" s="47"/>
      <c r="L371" s="47">
        <f t="shared" si="149"/>
        <v>0</v>
      </c>
      <c r="M371" s="47"/>
      <c r="N371" s="47"/>
    </row>
    <row r="372" spans="1:14" ht="141.75">
      <c r="A372" s="175" t="s">
        <v>975</v>
      </c>
      <c r="B372" s="114" t="s">
        <v>878</v>
      </c>
      <c r="C372" s="51" t="s">
        <v>787</v>
      </c>
      <c r="D372" s="51" t="s">
        <v>528</v>
      </c>
      <c r="E372" s="51" t="s">
        <v>202</v>
      </c>
      <c r="F372" s="47">
        <f t="shared" si="150"/>
        <v>1000</v>
      </c>
      <c r="G372" s="47">
        <v>1000</v>
      </c>
      <c r="H372" s="97"/>
      <c r="I372" s="47">
        <f>SUM(J372:K372)</f>
        <v>0</v>
      </c>
      <c r="J372" s="47"/>
      <c r="K372" s="47"/>
      <c r="L372" s="47">
        <f>SUM(M372:N372)</f>
        <v>0</v>
      </c>
      <c r="M372" s="47"/>
      <c r="N372" s="47"/>
    </row>
    <row r="373" spans="1:14" ht="141.75">
      <c r="A373" s="174" t="s">
        <v>974</v>
      </c>
      <c r="B373" s="114" t="s">
        <v>878</v>
      </c>
      <c r="C373" s="51" t="s">
        <v>495</v>
      </c>
      <c r="D373" s="51" t="s">
        <v>528</v>
      </c>
      <c r="E373" s="51" t="s">
        <v>202</v>
      </c>
      <c r="F373" s="47">
        <f t="shared" si="150"/>
        <v>638.9</v>
      </c>
      <c r="G373" s="47">
        <v>638.9</v>
      </c>
      <c r="H373" s="97"/>
      <c r="I373" s="47">
        <f>SUM(J373:K373)</f>
        <v>0</v>
      </c>
      <c r="J373" s="47"/>
      <c r="K373" s="47"/>
      <c r="L373" s="47">
        <f>SUM(M373:N373)</f>
        <v>0</v>
      </c>
      <c r="M373" s="47"/>
      <c r="N373" s="47"/>
    </row>
    <row r="374" spans="1:14" ht="189">
      <c r="A374" s="175" t="s">
        <v>379</v>
      </c>
      <c r="B374" s="114" t="s">
        <v>878</v>
      </c>
      <c r="C374" s="51" t="s">
        <v>784</v>
      </c>
      <c r="D374" s="51" t="s">
        <v>528</v>
      </c>
      <c r="E374" s="51" t="s">
        <v>202</v>
      </c>
      <c r="F374" s="47">
        <f>SUM(G374:H374)</f>
        <v>1361.1</v>
      </c>
      <c r="G374" s="47">
        <v>1361.1</v>
      </c>
      <c r="H374" s="97"/>
      <c r="I374" s="47">
        <f>SUM(J374:K374)</f>
        <v>0</v>
      </c>
      <c r="J374" s="47"/>
      <c r="K374" s="47"/>
      <c r="L374" s="47">
        <f>SUM(M374:N374)</f>
        <v>0</v>
      </c>
      <c r="M374" s="47"/>
      <c r="N374" s="47"/>
    </row>
    <row r="375" spans="1:14" ht="63">
      <c r="A375" s="161" t="s">
        <v>443</v>
      </c>
      <c r="B375" s="111" t="s">
        <v>757</v>
      </c>
      <c r="C375" s="106">
        <v>500</v>
      </c>
      <c r="D375" s="56" t="s">
        <v>532</v>
      </c>
      <c r="E375" s="56" t="s">
        <v>1008</v>
      </c>
      <c r="F375" s="47">
        <f t="shared" si="150"/>
        <v>2945.7</v>
      </c>
      <c r="G375" s="47">
        <v>2945.7</v>
      </c>
      <c r="H375" s="47"/>
      <c r="I375" s="47">
        <f t="shared" si="148"/>
        <v>0</v>
      </c>
      <c r="J375" s="47"/>
      <c r="K375" s="47"/>
      <c r="L375" s="47">
        <f t="shared" si="149"/>
        <v>0</v>
      </c>
      <c r="M375" s="47"/>
      <c r="N375" s="47"/>
    </row>
    <row r="376" spans="1:14" ht="78.75">
      <c r="A376" s="161" t="s">
        <v>444</v>
      </c>
      <c r="B376" s="111" t="s">
        <v>756</v>
      </c>
      <c r="C376" s="106">
        <v>500</v>
      </c>
      <c r="D376" s="56" t="s">
        <v>532</v>
      </c>
      <c r="E376" s="56" t="s">
        <v>1008</v>
      </c>
      <c r="F376" s="47">
        <f t="shared" si="150"/>
        <v>18906.6</v>
      </c>
      <c r="G376" s="47">
        <v>18906.6</v>
      </c>
      <c r="H376" s="47"/>
      <c r="I376" s="47">
        <f t="shared" si="148"/>
        <v>0</v>
      </c>
      <c r="J376" s="47"/>
      <c r="K376" s="47"/>
      <c r="L376" s="47">
        <f t="shared" si="149"/>
        <v>0</v>
      </c>
      <c r="M376" s="47"/>
      <c r="N376" s="47"/>
    </row>
    <row r="377" spans="1:14" ht="63">
      <c r="A377" s="171" t="s">
        <v>575</v>
      </c>
      <c r="B377" s="95" t="s">
        <v>867</v>
      </c>
      <c r="C377" s="106">
        <v>200</v>
      </c>
      <c r="D377" s="56" t="s">
        <v>789</v>
      </c>
      <c r="E377" s="56" t="s">
        <v>1011</v>
      </c>
      <c r="F377" s="47">
        <f>SUM(G377:H377)</f>
        <v>1362.3</v>
      </c>
      <c r="G377" s="47"/>
      <c r="H377" s="47">
        <v>1362.3</v>
      </c>
      <c r="I377" s="47">
        <f>SUM(J377:K377)</f>
        <v>0</v>
      </c>
      <c r="J377" s="47"/>
      <c r="K377" s="47"/>
      <c r="L377" s="47">
        <f>SUM(M377:N377)</f>
        <v>0</v>
      </c>
      <c r="M377" s="47"/>
      <c r="N377" s="47"/>
    </row>
    <row r="378" spans="1:14" ht="173.25">
      <c r="A378" s="165" t="s">
        <v>879</v>
      </c>
      <c r="B378" s="95" t="s">
        <v>878</v>
      </c>
      <c r="C378" s="106">
        <v>200</v>
      </c>
      <c r="D378" s="56" t="s">
        <v>789</v>
      </c>
      <c r="E378" s="56" t="s">
        <v>1011</v>
      </c>
      <c r="F378" s="47">
        <f>SUM(G378:H378)</f>
        <v>1719.6</v>
      </c>
      <c r="G378" s="97">
        <v>1719.6</v>
      </c>
      <c r="H378" s="97"/>
      <c r="I378" s="47">
        <f>SUM(J378:K378)</f>
        <v>0</v>
      </c>
      <c r="J378" s="97"/>
      <c r="K378" s="97"/>
      <c r="L378" s="47">
        <f>SUM(M378:N378)</f>
        <v>0</v>
      </c>
      <c r="M378" s="97"/>
      <c r="N378" s="97"/>
    </row>
    <row r="379" spans="1:14" ht="47.25">
      <c r="A379" s="176" t="s">
        <v>689</v>
      </c>
      <c r="B379" s="114" t="s">
        <v>191</v>
      </c>
      <c r="C379" s="106">
        <v>600</v>
      </c>
      <c r="D379" s="56" t="s">
        <v>202</v>
      </c>
      <c r="E379" s="56" t="s">
        <v>533</v>
      </c>
      <c r="F379" s="47">
        <f t="shared" si="150"/>
        <v>494</v>
      </c>
      <c r="G379" s="97"/>
      <c r="H379" s="97">
        <v>494</v>
      </c>
      <c r="I379" s="47">
        <f t="shared" si="148"/>
        <v>0</v>
      </c>
      <c r="J379" s="97"/>
      <c r="K379" s="97"/>
      <c r="L379" s="47">
        <f t="shared" si="149"/>
        <v>0</v>
      </c>
      <c r="M379" s="122"/>
      <c r="N379" s="97"/>
    </row>
    <row r="380" spans="1:14" ht="94.5">
      <c r="A380" s="165" t="s">
        <v>856</v>
      </c>
      <c r="B380" s="95" t="s">
        <v>148</v>
      </c>
      <c r="C380" s="51" t="s">
        <v>200</v>
      </c>
      <c r="D380" s="51" t="s">
        <v>278</v>
      </c>
      <c r="E380" s="57" t="s">
        <v>527</v>
      </c>
      <c r="F380" s="47">
        <f t="shared" si="150"/>
        <v>17286</v>
      </c>
      <c r="G380" s="47">
        <v>17286</v>
      </c>
      <c r="H380" s="47"/>
      <c r="I380" s="47">
        <f t="shared" si="148"/>
        <v>17286</v>
      </c>
      <c r="J380" s="47">
        <v>17286</v>
      </c>
      <c r="K380" s="47">
        <v>0</v>
      </c>
      <c r="L380" s="47">
        <f t="shared" si="149"/>
        <v>17286</v>
      </c>
      <c r="M380" s="47">
        <v>17286</v>
      </c>
      <c r="N380" s="47">
        <v>0</v>
      </c>
    </row>
    <row r="381" spans="1:14" ht="94.5">
      <c r="A381" s="161" t="s">
        <v>119</v>
      </c>
      <c r="B381" s="95" t="s">
        <v>149</v>
      </c>
      <c r="C381" s="51" t="s">
        <v>200</v>
      </c>
      <c r="D381" s="51" t="s">
        <v>278</v>
      </c>
      <c r="E381" s="57" t="s">
        <v>527</v>
      </c>
      <c r="F381" s="47">
        <f t="shared" si="150"/>
        <v>9217</v>
      </c>
      <c r="G381" s="47"/>
      <c r="H381" s="47">
        <f>8367+850</f>
        <v>9217</v>
      </c>
      <c r="I381" s="47">
        <f t="shared" si="148"/>
        <v>4469</v>
      </c>
      <c r="J381" s="47"/>
      <c r="K381" s="47">
        <v>4469</v>
      </c>
      <c r="L381" s="47">
        <f t="shared" si="149"/>
        <v>4469</v>
      </c>
      <c r="M381" s="47"/>
      <c r="N381" s="47">
        <v>4469</v>
      </c>
    </row>
    <row r="382" spans="1:14" s="99" customFormat="1" ht="15.75">
      <c r="A382" s="182" t="s">
        <v>220</v>
      </c>
      <c r="B382" s="121"/>
      <c r="C382" s="121"/>
      <c r="D382" s="121"/>
      <c r="E382" s="121"/>
      <c r="F382" s="53">
        <f aca="true" t="shared" si="151" ref="F382:N382">SUM(F10,F31,F85,F180,F227,F247,F260,F293,F308,F320,F327,F334,F343,F347)</f>
        <v>1445775.3</v>
      </c>
      <c r="G382" s="53">
        <f>SUM(G10,G31,G85,G180,G227,G247,G260,G293,G308,G320,G327,G334,G343,G347)</f>
        <v>833295.4</v>
      </c>
      <c r="H382" s="53">
        <f t="shared" si="151"/>
        <v>612479.9</v>
      </c>
      <c r="I382" s="53">
        <f t="shared" si="151"/>
        <v>1224807.9</v>
      </c>
      <c r="J382" s="53">
        <f t="shared" si="151"/>
        <v>769100.7999999998</v>
      </c>
      <c r="K382" s="53">
        <f t="shared" si="151"/>
        <v>455707.1</v>
      </c>
      <c r="L382" s="53">
        <f t="shared" si="151"/>
        <v>1066249.3</v>
      </c>
      <c r="M382" s="53">
        <f t="shared" si="151"/>
        <v>614554.7</v>
      </c>
      <c r="N382" s="53">
        <f t="shared" si="151"/>
        <v>451694.6</v>
      </c>
    </row>
    <row r="383" spans="7:14" ht="15.75">
      <c r="G383" s="158"/>
      <c r="H383" s="158"/>
      <c r="J383" s="158"/>
      <c r="K383" s="158"/>
      <c r="M383" s="158"/>
      <c r="N383" s="158"/>
    </row>
    <row r="384" spans="7:8" ht="15.75">
      <c r="G384" s="158"/>
      <c r="H384" s="158"/>
    </row>
    <row r="385" spans="7:8" ht="15.75">
      <c r="G385" s="158"/>
      <c r="H385" s="158"/>
    </row>
    <row r="387" spans="7:14" ht="15.75">
      <c r="G387" s="158"/>
      <c r="H387" s="158"/>
      <c r="J387" s="158"/>
      <c r="K387" s="158"/>
      <c r="M387" s="158"/>
      <c r="N387" s="158"/>
    </row>
    <row r="388" spans="7:14" ht="15.75">
      <c r="G388" s="158"/>
      <c r="H388" s="158"/>
      <c r="J388" s="158"/>
      <c r="K388" s="158"/>
      <c r="M388" s="158"/>
      <c r="N388" s="158"/>
    </row>
  </sheetData>
  <sheetProtection/>
  <mergeCells count="19"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L1"/>
    <mergeCell ref="A2:L2"/>
    <mergeCell ref="A3:L3"/>
    <mergeCell ref="A6:L6"/>
    <mergeCell ref="A4:M4"/>
    <mergeCell ref="J8:J9"/>
    <mergeCell ref="K8:K9"/>
    <mergeCell ref="L8:L9"/>
    <mergeCell ref="M8:M9"/>
  </mergeCells>
  <printOptions/>
  <pageMargins left="0.5905511811023623" right="0" top="0.3937007874015748" bottom="0.1968503937007874" header="0" footer="0"/>
  <pageSetup firstPageNumber="182" useFirstPageNumber="1" horizontalDpi="600" verticalDpi="600" orientation="portrait" paperSize="9" scale="95" r:id="rId1"/>
  <headerFooter alignWithMargins="0">
    <oddHeader>&amp;C&amp;P</oddHeader>
  </headerFooter>
  <rowBreaks count="1" manualBreakCount="1">
    <brk id="36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39.25390625" style="35" customWidth="1"/>
    <col min="2" max="2" width="5.875" style="35" customWidth="1"/>
    <col min="3" max="3" width="7.625" style="35" customWidth="1"/>
    <col min="4" max="4" width="11.75390625" style="35" customWidth="1"/>
    <col min="5" max="5" width="13.375" style="35" customWidth="1"/>
    <col min="6" max="6" width="12.125" style="35" customWidth="1"/>
    <col min="7" max="7" width="9.125" style="35" customWidth="1"/>
    <col min="8" max="11" width="0" style="35" hidden="1" customWidth="1"/>
    <col min="12" max="16384" width="9.125" style="35" customWidth="1"/>
  </cols>
  <sheetData>
    <row r="1" spans="1:6" s="25" customFormat="1" ht="18.75">
      <c r="A1" s="220" t="s">
        <v>356</v>
      </c>
      <c r="B1" s="220"/>
      <c r="C1" s="220"/>
      <c r="D1" s="220"/>
      <c r="E1" s="220"/>
      <c r="F1" s="220"/>
    </row>
    <row r="2" spans="1:6" s="25" customFormat="1" ht="18.75">
      <c r="A2" s="220" t="s">
        <v>982</v>
      </c>
      <c r="B2" s="220"/>
      <c r="C2" s="220"/>
      <c r="D2" s="220"/>
      <c r="E2" s="220"/>
      <c r="F2" s="220"/>
    </row>
    <row r="3" spans="1:6" s="25" customFormat="1" ht="18.75">
      <c r="A3" s="220" t="s">
        <v>317</v>
      </c>
      <c r="B3" s="220"/>
      <c r="C3" s="220"/>
      <c r="D3" s="220"/>
      <c r="E3" s="220"/>
      <c r="F3" s="220"/>
    </row>
    <row r="4" spans="1:6" s="18" customFormat="1" ht="18.75">
      <c r="A4" s="211" t="s">
        <v>1033</v>
      </c>
      <c r="B4" s="211"/>
      <c r="C4" s="211"/>
      <c r="D4" s="211"/>
      <c r="E4" s="211"/>
      <c r="F4" s="211"/>
    </row>
    <row r="5" spans="1:4" s="25" customFormat="1" ht="18.75">
      <c r="A5" s="26"/>
      <c r="B5" s="27"/>
      <c r="C5" s="27"/>
      <c r="D5" s="28"/>
    </row>
    <row r="6" spans="1:10" s="25" customFormat="1" ht="103.5" customHeight="1">
      <c r="A6" s="210" t="s">
        <v>983</v>
      </c>
      <c r="B6" s="210"/>
      <c r="C6" s="210"/>
      <c r="D6" s="210"/>
      <c r="E6" s="210"/>
      <c r="F6" s="210"/>
      <c r="H6" s="219" t="s">
        <v>984</v>
      </c>
      <c r="I6" s="219"/>
      <c r="J6" s="219"/>
    </row>
    <row r="7" spans="1:3" s="25" customFormat="1" ht="24.75" customHeight="1">
      <c r="A7" s="29"/>
      <c r="B7" s="30"/>
      <c r="C7" s="30"/>
    </row>
    <row r="8" spans="1:6" s="33" customFormat="1" ht="15.75">
      <c r="A8" s="31"/>
      <c r="B8" s="32"/>
      <c r="C8" s="32"/>
      <c r="D8" s="221" t="s">
        <v>214</v>
      </c>
      <c r="E8" s="221"/>
      <c r="F8" s="221"/>
    </row>
    <row r="9" spans="1:6" s="33" customFormat="1" ht="15.75">
      <c r="A9" s="222" t="s">
        <v>215</v>
      </c>
      <c r="B9" s="223" t="s">
        <v>216</v>
      </c>
      <c r="C9" s="223" t="s">
        <v>357</v>
      </c>
      <c r="D9" s="224" t="s">
        <v>332</v>
      </c>
      <c r="E9" s="224" t="s">
        <v>511</v>
      </c>
      <c r="F9" s="224" t="s">
        <v>398</v>
      </c>
    </row>
    <row r="10" spans="1:6" ht="12.75" customHeight="1">
      <c r="A10" s="222"/>
      <c r="B10" s="223"/>
      <c r="C10" s="223"/>
      <c r="D10" s="225"/>
      <c r="E10" s="225"/>
      <c r="F10" s="225"/>
    </row>
    <row r="11" spans="1:6" ht="10.5" customHeight="1">
      <c r="A11" s="222"/>
      <c r="B11" s="223"/>
      <c r="C11" s="223"/>
      <c r="D11" s="226"/>
      <c r="E11" s="226"/>
      <c r="F11" s="226"/>
    </row>
    <row r="12" spans="1:6" s="38" customFormat="1" ht="15.75">
      <c r="A12" s="36" t="s">
        <v>985</v>
      </c>
      <c r="B12" s="34"/>
      <c r="C12" s="34"/>
      <c r="D12" s="37">
        <f>SUM(D13,D15,D18,D21,D23)</f>
        <v>292691.5</v>
      </c>
      <c r="E12" s="37">
        <f>SUM(E13,E15,E18,E21,E23)</f>
        <v>188751.9</v>
      </c>
      <c r="F12" s="37">
        <f>SUM(F13,F15,F18,F21,F23)</f>
        <v>95664.5</v>
      </c>
    </row>
    <row r="13" spans="1:6" s="38" customFormat="1" ht="31.5">
      <c r="A13" s="20" t="s">
        <v>496</v>
      </c>
      <c r="B13" s="34" t="s">
        <v>1008</v>
      </c>
      <c r="C13" s="39"/>
      <c r="D13" s="37">
        <f>D14</f>
        <v>8263.3</v>
      </c>
      <c r="E13" s="37">
        <f>E14</f>
        <v>0</v>
      </c>
      <c r="F13" s="37">
        <f>F14</f>
        <v>0</v>
      </c>
    </row>
    <row r="14" spans="1:6" s="38" customFormat="1" ht="63">
      <c r="A14" s="17" t="s">
        <v>512</v>
      </c>
      <c r="B14" s="40" t="s">
        <v>1008</v>
      </c>
      <c r="C14" s="40" t="s">
        <v>789</v>
      </c>
      <c r="D14" s="42">
        <v>8263.3</v>
      </c>
      <c r="E14" s="37"/>
      <c r="F14" s="37"/>
    </row>
    <row r="15" spans="1:6" s="38" customFormat="1" ht="15.75">
      <c r="A15" s="36" t="s">
        <v>783</v>
      </c>
      <c r="B15" s="34" t="s">
        <v>647</v>
      </c>
      <c r="C15" s="39"/>
      <c r="D15" s="19">
        <f>SUM(D16:D17)</f>
        <v>192036.9</v>
      </c>
      <c r="E15" s="37">
        <f>SUM(E16:E17)</f>
        <v>129680.1</v>
      </c>
      <c r="F15" s="37">
        <f>SUM(F16:F17)</f>
        <v>83559</v>
      </c>
    </row>
    <row r="16" spans="1:6" s="38" customFormat="1" ht="15.75">
      <c r="A16" s="21" t="s">
        <v>281</v>
      </c>
      <c r="B16" s="40" t="s">
        <v>647</v>
      </c>
      <c r="C16" s="40" t="s">
        <v>527</v>
      </c>
      <c r="D16" s="23">
        <v>65504.2</v>
      </c>
      <c r="E16" s="23">
        <v>61181</v>
      </c>
      <c r="F16" s="23"/>
    </row>
    <row r="17" spans="1:6" ht="15.75">
      <c r="A17" s="41" t="s">
        <v>282</v>
      </c>
      <c r="B17" s="40" t="s">
        <v>647</v>
      </c>
      <c r="C17" s="40" t="s">
        <v>533</v>
      </c>
      <c r="D17" s="23">
        <v>126532.7</v>
      </c>
      <c r="E17" s="42">
        <v>68499.1</v>
      </c>
      <c r="F17" s="42">
        <v>83559</v>
      </c>
    </row>
    <row r="18" spans="1:6" s="38" customFormat="1" ht="15.75">
      <c r="A18" s="43" t="s">
        <v>286</v>
      </c>
      <c r="B18" s="34" t="s">
        <v>1010</v>
      </c>
      <c r="C18" s="39"/>
      <c r="D18" s="19">
        <f>SUM(D19:D20)</f>
        <v>63545.200000000004</v>
      </c>
      <c r="E18" s="37">
        <f>SUM(E19:E20)</f>
        <v>40000</v>
      </c>
      <c r="F18" s="37">
        <f>SUM(F19:F20)</f>
        <v>586.5</v>
      </c>
    </row>
    <row r="19" spans="1:6" ht="15.75">
      <c r="A19" s="41" t="s">
        <v>287</v>
      </c>
      <c r="B19" s="40" t="s">
        <v>1010</v>
      </c>
      <c r="C19" s="40" t="s">
        <v>527</v>
      </c>
      <c r="D19" s="23">
        <v>59959.4</v>
      </c>
      <c r="E19" s="42">
        <v>40000</v>
      </c>
      <c r="F19" s="42">
        <v>0</v>
      </c>
    </row>
    <row r="20" spans="1:6" ht="31.5">
      <c r="A20" s="21" t="s">
        <v>288</v>
      </c>
      <c r="B20" s="40" t="s">
        <v>1010</v>
      </c>
      <c r="C20" s="40" t="s">
        <v>528</v>
      </c>
      <c r="D20" s="23">
        <v>3585.8</v>
      </c>
      <c r="E20" s="23">
        <v>0</v>
      </c>
      <c r="F20" s="42">
        <v>586.5</v>
      </c>
    </row>
    <row r="21" spans="1:6" s="38" customFormat="1" ht="15.75">
      <c r="A21" s="20" t="s">
        <v>351</v>
      </c>
      <c r="B21" s="34" t="s">
        <v>1009</v>
      </c>
      <c r="C21" s="34" t="s">
        <v>986</v>
      </c>
      <c r="D21" s="19">
        <f>D22</f>
        <v>2528.9</v>
      </c>
      <c r="E21" s="19">
        <f>E22</f>
        <v>0</v>
      </c>
      <c r="F21" s="19">
        <f>F22</f>
        <v>0</v>
      </c>
    </row>
    <row r="22" spans="1:6" ht="31.5">
      <c r="A22" s="20" t="s">
        <v>352</v>
      </c>
      <c r="B22" s="40" t="s">
        <v>987</v>
      </c>
      <c r="C22" s="40" t="s">
        <v>1009</v>
      </c>
      <c r="D22" s="23">
        <v>2528.9</v>
      </c>
      <c r="E22" s="23">
        <v>0</v>
      </c>
      <c r="F22" s="42">
        <v>0</v>
      </c>
    </row>
    <row r="23" spans="1:6" s="38" customFormat="1" ht="15.75">
      <c r="A23" s="36" t="s">
        <v>785</v>
      </c>
      <c r="B23" s="44">
        <v>10</v>
      </c>
      <c r="C23" s="45"/>
      <c r="D23" s="22">
        <f>D24</f>
        <v>26317.2</v>
      </c>
      <c r="E23" s="1">
        <f>E24</f>
        <v>19071.8</v>
      </c>
      <c r="F23" s="1">
        <f>F24</f>
        <v>11519</v>
      </c>
    </row>
    <row r="24" spans="1:6" ht="15.75">
      <c r="A24" s="41" t="s">
        <v>788</v>
      </c>
      <c r="B24" s="46">
        <v>10</v>
      </c>
      <c r="C24" s="46" t="s">
        <v>528</v>
      </c>
      <c r="D24" s="16">
        <v>26317.2</v>
      </c>
      <c r="E24" s="2">
        <v>19071.8</v>
      </c>
      <c r="F24" s="2">
        <v>11519</v>
      </c>
    </row>
  </sheetData>
  <sheetProtection/>
  <mergeCells count="13">
    <mergeCell ref="D8:F8"/>
    <mergeCell ref="A9:A11"/>
    <mergeCell ref="B9:B11"/>
    <mergeCell ref="C9:C11"/>
    <mergeCell ref="D9:D11"/>
    <mergeCell ref="E9:E11"/>
    <mergeCell ref="F9:F11"/>
    <mergeCell ref="A6:F6"/>
    <mergeCell ref="H6:J6"/>
    <mergeCell ref="A1:F1"/>
    <mergeCell ref="A2:F2"/>
    <mergeCell ref="A3:F3"/>
    <mergeCell ref="A4:F4"/>
  </mergeCells>
  <printOptions/>
  <pageMargins left="0.984251968503937" right="0" top="0.5905511811023623" bottom="0.1968503937007874" header="0" footer="0"/>
  <pageSetup firstPageNumber="235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.875" style="3" customWidth="1"/>
    <col min="2" max="2" width="61.125" style="4" customWidth="1"/>
    <col min="3" max="3" width="9.75390625" style="3" customWidth="1"/>
    <col min="4" max="5" width="9.25390625" style="3" customWidth="1"/>
    <col min="6" max="16384" width="9.125" style="3" customWidth="1"/>
  </cols>
  <sheetData>
    <row r="1" spans="1:5" ht="18.75">
      <c r="A1" s="229" t="s">
        <v>358</v>
      </c>
      <c r="B1" s="229"/>
      <c r="C1" s="229"/>
      <c r="D1" s="229"/>
      <c r="E1" s="229"/>
    </row>
    <row r="2" spans="1:5" ht="18.75">
      <c r="A2" s="229" t="s">
        <v>412</v>
      </c>
      <c r="B2" s="229"/>
      <c r="C2" s="229"/>
      <c r="D2" s="229"/>
      <c r="E2" s="229"/>
    </row>
    <row r="3" spans="1:5" ht="18.75">
      <c r="A3" s="229" t="s">
        <v>317</v>
      </c>
      <c r="B3" s="229"/>
      <c r="C3" s="229"/>
      <c r="D3" s="229"/>
      <c r="E3" s="229"/>
    </row>
    <row r="4" spans="1:5" ht="18.75">
      <c r="A4" s="229" t="s">
        <v>1033</v>
      </c>
      <c r="B4" s="229"/>
      <c r="C4" s="229"/>
      <c r="D4" s="229"/>
      <c r="E4" s="229"/>
    </row>
    <row r="6" spans="1:5" ht="37.5" customHeight="1">
      <c r="A6" s="227" t="s">
        <v>989</v>
      </c>
      <c r="B6" s="227"/>
      <c r="C6" s="227"/>
      <c r="D6" s="227"/>
      <c r="E6" s="227"/>
    </row>
    <row r="7" spans="1:5" ht="18.75">
      <c r="A7" s="7"/>
      <c r="B7" s="8"/>
      <c r="C7" s="228" t="s">
        <v>214</v>
      </c>
      <c r="D7" s="228"/>
      <c r="E7" s="228"/>
    </row>
    <row r="8" spans="1:5" ht="32.25">
      <c r="A8" s="9" t="s">
        <v>885</v>
      </c>
      <c r="B8" s="10" t="s">
        <v>215</v>
      </c>
      <c r="C8" s="10" t="s">
        <v>332</v>
      </c>
      <c r="D8" s="10" t="s">
        <v>511</v>
      </c>
      <c r="E8" s="10" t="s">
        <v>398</v>
      </c>
    </row>
    <row r="9" spans="1:5" ht="18.75">
      <c r="A9" s="11"/>
      <c r="B9" s="10" t="s">
        <v>990</v>
      </c>
      <c r="C9" s="11"/>
      <c r="D9" s="11"/>
      <c r="E9" s="11"/>
    </row>
    <row r="10" spans="1:5" ht="78.75">
      <c r="A10" s="11" t="s">
        <v>886</v>
      </c>
      <c r="B10" s="12" t="s">
        <v>991</v>
      </c>
      <c r="C10" s="2">
        <v>8234</v>
      </c>
      <c r="D10" s="2">
        <v>8307</v>
      </c>
      <c r="E10" s="2">
        <v>8166</v>
      </c>
    </row>
    <row r="11" spans="1:5" ht="18.75">
      <c r="A11" s="11"/>
      <c r="B11" s="12" t="s">
        <v>992</v>
      </c>
      <c r="C11" s="2">
        <v>8234</v>
      </c>
      <c r="D11" s="2">
        <v>8307</v>
      </c>
      <c r="E11" s="2">
        <v>8166</v>
      </c>
    </row>
    <row r="12" spans="1:5" ht="31.5">
      <c r="A12" s="11" t="s">
        <v>887</v>
      </c>
      <c r="B12" s="12" t="s">
        <v>993</v>
      </c>
      <c r="C12" s="2">
        <v>9065.3</v>
      </c>
      <c r="D12" s="2">
        <v>3444</v>
      </c>
      <c r="E12" s="2"/>
    </row>
    <row r="13" spans="1:5" ht="78.75">
      <c r="A13" s="11" t="s">
        <v>888</v>
      </c>
      <c r="B13" s="12" t="s">
        <v>994</v>
      </c>
      <c r="C13" s="2">
        <v>6463</v>
      </c>
      <c r="D13" s="2">
        <v>6520</v>
      </c>
      <c r="E13" s="2">
        <v>6406</v>
      </c>
    </row>
    <row r="14" spans="1:5" ht="49.5" customHeight="1">
      <c r="A14" s="11" t="s">
        <v>889</v>
      </c>
      <c r="B14" s="12" t="s">
        <v>995</v>
      </c>
      <c r="C14" s="2">
        <v>6036.4</v>
      </c>
      <c r="D14" s="2"/>
      <c r="E14" s="2"/>
    </row>
    <row r="15" spans="1:5" ht="63">
      <c r="A15" s="11" t="s">
        <v>890</v>
      </c>
      <c r="B15" s="12" t="s">
        <v>751</v>
      </c>
      <c r="C15" s="2">
        <v>29371.3</v>
      </c>
      <c r="D15" s="2"/>
      <c r="E15" s="2"/>
    </row>
    <row r="16" spans="1:5" ht="30" customHeight="1">
      <c r="A16" s="11" t="s">
        <v>891</v>
      </c>
      <c r="B16" s="15" t="s">
        <v>972</v>
      </c>
      <c r="C16" s="2"/>
      <c r="D16" s="2">
        <v>65434</v>
      </c>
      <c r="E16" s="2"/>
    </row>
    <row r="17" spans="1:5" ht="18.75">
      <c r="A17" s="13"/>
      <c r="B17" s="14" t="s">
        <v>996</v>
      </c>
      <c r="C17" s="1">
        <f>SUM(C11:C15)</f>
        <v>59170</v>
      </c>
      <c r="D17" s="1">
        <f>SUM(D11:D16)</f>
        <v>83705</v>
      </c>
      <c r="E17" s="1">
        <f>SUM(E11:E14)</f>
        <v>14572</v>
      </c>
    </row>
    <row r="18" spans="1:5" ht="18.75">
      <c r="A18" s="11"/>
      <c r="B18" s="10" t="s">
        <v>997</v>
      </c>
      <c r="C18" s="2"/>
      <c r="D18" s="2"/>
      <c r="E18" s="2"/>
    </row>
    <row r="19" spans="1:5" ht="31.5">
      <c r="A19" s="11" t="s">
        <v>886</v>
      </c>
      <c r="B19" s="12" t="s">
        <v>998</v>
      </c>
      <c r="C19" s="2">
        <v>23444.6</v>
      </c>
      <c r="D19" s="2">
        <v>18271</v>
      </c>
      <c r="E19" s="2">
        <v>14572</v>
      </c>
    </row>
    <row r="20" spans="1:5" ht="47.25">
      <c r="A20" s="11" t="s">
        <v>887</v>
      </c>
      <c r="B20" s="12" t="s">
        <v>999</v>
      </c>
      <c r="C20" s="2"/>
      <c r="D20" s="2"/>
      <c r="E20" s="2"/>
    </row>
    <row r="21" spans="1:5" ht="47.25">
      <c r="A21" s="11" t="s">
        <v>888</v>
      </c>
      <c r="B21" s="12" t="s">
        <v>1000</v>
      </c>
      <c r="C21" s="2">
        <v>6354.1</v>
      </c>
      <c r="D21" s="2"/>
      <c r="E21" s="2"/>
    </row>
    <row r="22" spans="1:5" ht="47.25">
      <c r="A22" s="11" t="s">
        <v>889</v>
      </c>
      <c r="B22" s="12" t="s">
        <v>752</v>
      </c>
      <c r="C22" s="2">
        <v>29371.3</v>
      </c>
      <c r="D22" s="2">
        <v>65434</v>
      </c>
      <c r="E22" s="2"/>
    </row>
    <row r="23" spans="1:5" ht="18.75">
      <c r="A23" s="13"/>
      <c r="B23" s="14" t="s">
        <v>1001</v>
      </c>
      <c r="C23" s="1">
        <f>SUM(C19:C22)</f>
        <v>59170</v>
      </c>
      <c r="D23" s="1">
        <f>SUM(D19:D22)</f>
        <v>83705</v>
      </c>
      <c r="E23" s="1">
        <f>SUM(E19:E22)</f>
        <v>14572</v>
      </c>
    </row>
    <row r="24" spans="1:5" ht="18.75">
      <c r="A24" s="5"/>
      <c r="B24" s="6"/>
      <c r="C24" s="5"/>
      <c r="D24" s="5"/>
      <c r="E24" s="5"/>
    </row>
    <row r="25" ht="18.75">
      <c r="C25" s="24"/>
    </row>
  </sheetData>
  <sheetProtection/>
  <mergeCells count="6">
    <mergeCell ref="A6:E6"/>
    <mergeCell ref="C7:E7"/>
    <mergeCell ref="A1:E1"/>
    <mergeCell ref="A2:E2"/>
    <mergeCell ref="A3:E3"/>
    <mergeCell ref="A4:E4"/>
  </mergeCells>
  <printOptions/>
  <pageMargins left="0.984251968503937" right="0.1968503937007874" top="0.5905511811023623" bottom="0.1968503937007874" header="0" footer="0"/>
  <pageSetup firstPageNumber="236" useFirstPageNumber="1" horizontalDpi="600" verticalDpi="600" orientation="portrait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arms</cp:lastModifiedBy>
  <cp:lastPrinted>2022-10-31T12:39:12Z</cp:lastPrinted>
  <dcterms:created xsi:type="dcterms:W3CDTF">2015-11-11T12:43:13Z</dcterms:created>
  <dcterms:modified xsi:type="dcterms:W3CDTF">2022-11-03T11:43:05Z</dcterms:modified>
  <cp:category/>
  <cp:version/>
  <cp:contentType/>
  <cp:contentStatus/>
</cp:coreProperties>
</file>