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29" activeTab="5"/>
  </bookViews>
  <sheets>
    <sheet name="ведом" sheetId="1" r:id="rId1"/>
    <sheet name="разделы" sheetId="2" r:id="rId2"/>
    <sheet name="програм" sheetId="3" r:id="rId3"/>
    <sheet name="капы" sheetId="4" r:id="rId4"/>
    <sheet name="дорожный фонд" sheetId="5" r:id="rId5"/>
    <sheet name="дотация" sheetId="6" r:id="rId6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'ведом'!$A$1:$M$558</definedName>
    <definedName name="_xlnm.Print_Area" localSheetId="3">'капы'!$A$1:$F$24</definedName>
    <definedName name="_xlnm.Print_Area" localSheetId="2">'програм'!$A$1:$L$346</definedName>
    <definedName name="_xlnm.Print_Area" localSheetId="1">'разделы'!$A$1:$L$458</definedName>
  </definedNames>
  <calcPr fullCalcOnLoad="1"/>
</workbook>
</file>

<file path=xl/sharedStrings.xml><?xml version="1.0" encoding="utf-8"?>
<sst xmlns="http://schemas.openxmlformats.org/spreadsheetml/2006/main" count="5778" uniqueCount="980">
  <si>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</si>
  <si>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</si>
  <si>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 xml:space="preserve"> 09 1 03 73870</t>
  </si>
  <si>
    <t xml:space="preserve">  09 1 03 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</si>
  <si>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</si>
  <si>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</si>
  <si>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</si>
  <si>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</si>
  <si>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</si>
  <si>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Под-раз-дел</t>
  </si>
  <si>
    <t xml:space="preserve"> 05 2 </t>
  </si>
  <si>
    <t xml:space="preserve"> 05 2 01 </t>
  </si>
  <si>
    <t>Основное мероприятие "Вовлечение в общественную деятельность молодежи в возрасте от 14 до 30 лет"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</si>
  <si>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</si>
  <si>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</si>
  <si>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</si>
  <si>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</si>
  <si>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</si>
  <si>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</si>
  <si>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Реализация мероприятий по оснащению отремонтированных зданий общеобразовательных организаций  средствами обучения и воспитания (Закупка товаров, работ и услуг для государственных (муниципальных) нужд)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</si>
  <si>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 (Предоставление субсидий бюджетным, автономным учреждениям и иным некоммерческим организациям)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</si>
  <si>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 (Предоставление субсидий бюджетным, автономным учреждениям и иным некоммерческим организациям)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</si>
  <si>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</si>
  <si>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03 3 02 72890</t>
  </si>
  <si>
    <t>На вознаграждение приёмному родителю, оплата труда родителя-воспитателя (Социальное обеспечение и иные выплаты населению)</t>
  </si>
  <si>
    <t xml:space="preserve"> 99 9 00 S0300</t>
  </si>
  <si>
    <t xml:space="preserve"> 99 9 00 S0200</t>
  </si>
  <si>
    <t xml:space="preserve"> 99 9 00 S0301</t>
  </si>
  <si>
    <t>Мини-стерст-во, ведом-ство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</si>
  <si>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</si>
  <si>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</si>
  <si>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</si>
  <si>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</si>
  <si>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</si>
  <si>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</si>
  <si>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</si>
  <si>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</si>
  <si>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</si>
  <si>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</si>
  <si>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</si>
  <si>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</si>
  <si>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</si>
  <si>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</si>
  <si>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</si>
  <si>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</si>
  <si>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</si>
  <si>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</si>
  <si>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</si>
  <si>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</si>
  <si>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</si>
  <si>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02 5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</si>
  <si>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</si>
  <si>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</si>
  <si>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</si>
  <si>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</si>
  <si>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</si>
  <si>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</si>
  <si>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</si>
  <si>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</si>
  <si>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</si>
  <si>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</si>
  <si>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 xml:space="preserve"> 03 7 01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</si>
  <si>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</si>
  <si>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</si>
  <si>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</si>
  <si>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</si>
  <si>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</si>
  <si>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</si>
  <si>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</si>
  <si>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</si>
  <si>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</si>
  <si>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</si>
  <si>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</si>
  <si>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</si>
  <si>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</si>
  <si>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Основное мероприятие: "Обеспечение функций по содержанию скотомогильников (биотермических ям) области"</t>
  </si>
  <si>
    <t>Осуществление полномочий по организации мероприятий при осуществлении деятельности по обращению с животными без владельцев (Предоставление субсидий бюджетным, автономным учреждениям и иным некоммерческим организациям)</t>
  </si>
  <si>
    <t>Расходы на  ремонт автомобильной дороги от ул.Центральная к ул. Стрекаловка с.Илек-Пеньковка в рамках реализации проекта "Решаем вместе" (Закупка товаров, работ и услуг для государственных (муниципальных) нужд)</t>
  </si>
  <si>
    <t>854</t>
  </si>
  <si>
    <t>03 1 01 R4620</t>
  </si>
  <si>
    <t>Основное мероприятие Проект "Формирование комфортной городской среды"</t>
  </si>
  <si>
    <t>Основное мероприятие Развитие инфраструктуры в сфере культуры</t>
  </si>
  <si>
    <t>Обеспечение развития  укрепления материально-технической базы учреждений  культуры (Предоставление субсидий бюджетным, автономным учреждениям и иным некоммерческим организациям)</t>
  </si>
  <si>
    <t>04 3 04 24670</t>
  </si>
  <si>
    <t>Основное мероприятие Развитие инфраструктуры сферы физической культуры и спорта</t>
  </si>
  <si>
    <t xml:space="preserve">  05 1 03</t>
  </si>
  <si>
    <t>05 1 03 24680</t>
  </si>
  <si>
    <t>Обеспечение развития  укрепления материально-технической базы учреждений  физической культуры и спорта (Предоставление субсидий бюджетным, автономным учреждениям и иным некоммерческим организациям)</t>
  </si>
  <si>
    <t xml:space="preserve"> 06 1 04 S0470</t>
  </si>
  <si>
    <t>Организация наружного освещения населённых пунктов(Закупка товаров, работ и услуг для государственных (муниципальных) нужд)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</si>
  <si>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</si>
  <si>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Организация наружного освещения населённых пунктов (Закупка товаров, работ и услуг для государственных (муниципальных) нужд)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</si>
  <si>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</si>
  <si>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</si>
  <si>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 xml:space="preserve"> 03 5 01 70270</t>
  </si>
  <si>
    <t>03 5 01 70270</t>
  </si>
  <si>
    <t>Содержание и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</si>
  <si>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Контрольно-счетная комиссия муниципального района "Краснояружский район" Белгородской области</t>
  </si>
  <si>
    <t>99 9 00 22090</t>
  </si>
  <si>
    <t>Текущий ремонт объектов муниципальной собственности (Закупка товаров, работ и услуг для государственных (муниципальных) нужд)</t>
  </si>
  <si>
    <t xml:space="preserve"> 04 1 04</t>
  </si>
  <si>
    <t>04 1 04 29990</t>
  </si>
  <si>
    <t>Управление капитального строительства, дорог общего пользования и архитектуры администрации Краснояружского района</t>
  </si>
  <si>
    <t>855</t>
  </si>
  <si>
    <t xml:space="preserve"> 05 1 03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</si>
  <si>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</si>
  <si>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</si>
  <si>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</si>
  <si>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</si>
  <si>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</si>
  <si>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</si>
  <si>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</si>
  <si>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</si>
  <si>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</si>
  <si>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</si>
  <si>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</si>
  <si>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</si>
  <si>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</si>
  <si>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</si>
  <si>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</si>
  <si>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</si>
  <si>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</si>
  <si>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</si>
  <si>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</si>
  <si>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02 2 01 53030</t>
  </si>
  <si>
    <t>Проведение мероприятий по благоустройству общественных территорий  и иных территорий поселений, численностью населения свыше 1000 человек (Капитальные вложения в объекты недвижимого имущества государственной (муниципальной) собственности)</t>
  </si>
  <si>
    <t>Реализация мероприятий по модернизации школьных систем образования  (капитальный ремонт общеобразовательных организаций) (Закупка товаров, работ и услуг для государственных (муниципальных) нужд)</t>
  </si>
  <si>
    <t>02 2 06 L7501</t>
  </si>
  <si>
    <t xml:space="preserve"> 02 2 06</t>
  </si>
  <si>
    <t>02 2 06 L7502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</si>
  <si>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 (Закупка товаров, работ и услуг для государственных (муниципальных) нужд)</t>
  </si>
  <si>
    <t>Реализация мероприятий по оснащению отремонтированных зданий общеобразовательных организаций  средствами обучения и воспитания (Предоставление субсидий бюджетным, автономным учреждениям и иным некоммерческим организациям)</t>
  </si>
  <si>
    <t>02 2 06 S3090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</si>
  <si>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(Предоставление субсидий бюджетным, автономным учреждениям и иным некоммерческим организациям)</t>
  </si>
  <si>
    <t>99 9 00 70550</t>
  </si>
  <si>
    <t>Средства, передаваемые для компенсации дополнительных расходов, возникших в результате решений, принятых органами власти другового уровня за счет средств резервного фонда Правительства Белгородской области  (Закупка товаров, работ и услуг для государственных (муниципальных) нужд)</t>
  </si>
  <si>
    <t>Основное мероприятие Мероприятия по реализации наказов</t>
  </si>
  <si>
    <t>Основное мероприятие Региональный проект Модернизация школьных систем образования в Белгородской области</t>
  </si>
  <si>
    <t>02 2 02 20650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</si>
  <si>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</si>
  <si>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03 3 02 21370</t>
  </si>
  <si>
    <t>№ п/п</t>
  </si>
  <si>
    <t>Наименование поселений</t>
  </si>
  <si>
    <t>Вязовское сельское поселение</t>
  </si>
  <si>
    <t>Илек-Пеньковское  сельское поселение</t>
  </si>
  <si>
    <t>Репяховское  сельское поселение</t>
  </si>
  <si>
    <t>И Т О Г О</t>
  </si>
  <si>
    <t>Распределение дотаций на выравнивание бюджетной обеспеченности поселений на 2022 год и на плановый период 2023 и 2024 годов</t>
  </si>
  <si>
    <t>1.</t>
  </si>
  <si>
    <t>2.</t>
  </si>
  <si>
    <t>Графовское  сельское поселение</t>
  </si>
  <si>
    <t>3.</t>
  </si>
  <si>
    <t>4.</t>
  </si>
  <si>
    <t>Колотиловское  сельское поселение</t>
  </si>
  <si>
    <t>5.</t>
  </si>
  <si>
    <t>6.</t>
  </si>
  <si>
    <t>Сергиевское  сельское поселение</t>
  </si>
  <si>
    <t>7.</t>
  </si>
  <si>
    <t>Теребренское  сельское поселение</t>
  </si>
  <si>
    <t>Основное мероприятие Проведение мероприятий по обеспечению пожарной безопасности</t>
  </si>
  <si>
    <t>01 4 03</t>
  </si>
  <si>
    <t>01 4 03 20850</t>
  </si>
  <si>
    <t>Проведение мероприятий по обеспечению пожарной безопасности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</si>
  <si>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</si>
  <si>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</si>
  <si>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</si>
  <si>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</si>
  <si>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</si>
  <si>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</si>
  <si>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</si>
  <si>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</si>
  <si>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</si>
  <si>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</si>
  <si>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</si>
  <si>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</si>
  <si>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02 2 02 70650</t>
  </si>
  <si>
    <t>02 5 01 00190</t>
  </si>
  <si>
    <t>02 5 05 73220</t>
  </si>
  <si>
    <t>02 5 02 00590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</si>
  <si>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</si>
  <si>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</si>
  <si>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</si>
  <si>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</si>
  <si>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</si>
  <si>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</si>
  <si>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</si>
  <si>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</si>
  <si>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</si>
  <si>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</si>
  <si>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</si>
  <si>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</si>
  <si>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</si>
  <si>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03 3 02 72860</t>
  </si>
  <si>
    <t>03 3 02 72870</t>
  </si>
  <si>
    <t>03 3 02 73000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</si>
  <si>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</si>
  <si>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</si>
  <si>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</si>
  <si>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</si>
  <si>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</si>
  <si>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</si>
  <si>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</si>
  <si>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</si>
  <si>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</si>
  <si>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</si>
  <si>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</si>
  <si>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</si>
  <si>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</si>
  <si>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</si>
  <si>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 xml:space="preserve"> 09 1 </t>
  </si>
  <si>
    <t>03 1 01 52500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</si>
  <si>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</si>
  <si>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</si>
  <si>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</si>
  <si>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</si>
  <si>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</si>
  <si>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</si>
  <si>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</si>
  <si>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</si>
  <si>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</si>
  <si>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</si>
  <si>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</si>
  <si>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</si>
  <si>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Под-раздел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</si>
  <si>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</si>
  <si>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</si>
  <si>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</si>
  <si>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07 3 02 26460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</si>
  <si>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</si>
  <si>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</si>
  <si>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Органы юстиции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</si>
  <si>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</si>
  <si>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</si>
  <si>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</si>
  <si>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</si>
  <si>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</si>
  <si>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</si>
  <si>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</si>
  <si>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</si>
  <si>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</si>
  <si>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</si>
  <si>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</si>
  <si>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</si>
  <si>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</si>
  <si>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</si>
  <si>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</si>
  <si>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</si>
  <si>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</si>
  <si>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03 2 01 71590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</si>
  <si>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</si>
  <si>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</si>
  <si>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</si>
  <si>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</si>
  <si>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</si>
  <si>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</si>
  <si>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</si>
  <si>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</si>
  <si>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</si>
  <si>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</si>
  <si>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</si>
  <si>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</si>
  <si>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</si>
  <si>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</si>
  <si>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</si>
  <si>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</si>
  <si>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</si>
  <si>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</si>
  <si>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</si>
  <si>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</si>
  <si>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</si>
  <si>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</si>
  <si>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</si>
  <si>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</si>
  <si>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</si>
  <si>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</si>
  <si>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</si>
  <si>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</si>
  <si>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</si>
  <si>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</si>
  <si>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</si>
  <si>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99 9 00 00190</t>
  </si>
  <si>
    <t>03 6 01 59300</t>
  </si>
  <si>
    <t>01 4 01 00590</t>
  </si>
  <si>
    <t>06 3 01 71210</t>
  </si>
  <si>
    <t>08 2 01 63810</t>
  </si>
  <si>
    <t>07 1 02 71340</t>
  </si>
  <si>
    <t>03 1 02 13820</t>
  </si>
  <si>
    <t>03 1 02 73820</t>
  </si>
  <si>
    <t>05 1 01 00590</t>
  </si>
  <si>
    <t>99 9 00 20450</t>
  </si>
  <si>
    <t>к решению муниципального совета</t>
  </si>
  <si>
    <t xml:space="preserve">Краснояружского района 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</si>
  <si>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</si>
  <si>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от 28 апреля 2022 года № 362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</si>
  <si>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</si>
  <si>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</si>
  <si>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</si>
  <si>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</si>
  <si>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</si>
  <si>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 06 1 01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</si>
  <si>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</si>
  <si>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</si>
  <si>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</si>
  <si>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</si>
  <si>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</si>
  <si>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</si>
  <si>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</si>
  <si>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Обеспечение жильем медицинских работников (Капитальные вложения в объекты государственной (муниципальной) собственности)</t>
  </si>
  <si>
    <t>Здравоохранение</t>
  </si>
  <si>
    <t>Другие вопросы в области здравоохранения</t>
  </si>
  <si>
    <t xml:space="preserve"> 07 1 01 </t>
  </si>
  <si>
    <t>07 1 01 20010</t>
  </si>
  <si>
    <t>07 3 09 S3790</t>
  </si>
  <si>
    <t>Основное мероприятие Мероприятия по благоустройству населённых пунктов</t>
  </si>
  <si>
    <t xml:space="preserve">  07 1 01 </t>
  </si>
  <si>
    <t>12 2 01 71450</t>
  </si>
  <si>
    <t xml:space="preserve"> 12 2</t>
  </si>
  <si>
    <t xml:space="preserve"> 12 2 01</t>
  </si>
  <si>
    <t>Подпрограмма Обеспечение проведения мероприятий по благоустройству общественных территорий и иных территорий поселений Краснояружского района</t>
  </si>
  <si>
    <t>Основное мероприятие Обеспечение проведения мероприятий по благоустройству общественных территорий и иных территорий поселений Краснояружского района, численностью населения свыше 1000 человек</t>
  </si>
  <si>
    <t>Мероприятий по благоустройству общественных территорий муниципального района (Капитальные вложения в объекты государственной (муниципальной) собственности)</t>
  </si>
  <si>
    <t>Основное мероприятие "Создание и стимулирование общественных организаций правоохранительной направленности" (Социальное обеспечение и иные выплаты населению)</t>
  </si>
  <si>
    <t>Поддержка внедрения систем видеонаблюдения в общественных местах  (Закупка товаров, работ и услуг для государственных (муниципальных) нужд)</t>
  </si>
  <si>
    <t>2024 год</t>
  </si>
  <si>
    <t>03 3 02 71520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</si>
  <si>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</si>
  <si>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</si>
  <si>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</si>
  <si>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</si>
  <si>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</si>
  <si>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</si>
  <si>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</si>
  <si>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</si>
  <si>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</si>
  <si>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 xml:space="preserve">Приложение 3  </t>
  </si>
  <si>
    <t>Приложение 4</t>
  </si>
  <si>
    <t>Приложение  5</t>
  </si>
  <si>
    <t>Приложение 6</t>
  </si>
  <si>
    <t>Приложение  7</t>
  </si>
  <si>
    <t xml:space="preserve">Приложение 8  </t>
  </si>
  <si>
    <t>к решению Муниципального совета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</si>
  <si>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Краснояружского района"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</si>
  <si>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Краснояружского района" </t>
  </si>
  <si>
    <t>Муниципальная программа Краснояружского района  "Развитие культуры и искусства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</si>
  <si>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Краснояружского района"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</si>
  <si>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 Краснояружского района"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</si>
  <si>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 Краснояружского района"</t>
  </si>
  <si>
    <t>Муниципальная программа Краснояружского района  "Развитие культуры и искусства  Краснояружского района"</t>
  </si>
  <si>
    <t>Подпрограмма "Развитие библиотечного дела"  муниципальной программы  Краснояружского района "Развитие культуры и искусства  Краснояружского района"</t>
  </si>
  <si>
    <t>Подпрограмма "Развитие музейного дела"  муниципальной программы  Краснояружского района "Развитие культуры и искусства  Краснояружского района"</t>
  </si>
  <si>
    <t>Расходы по укреплению материально-технической базы учреждений культуры (Закупка товаров, работ и услуг для государственных (муниципальных) нужд)</t>
  </si>
  <si>
    <t xml:space="preserve"> 09 3 G2 52690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</si>
  <si>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</si>
  <si>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Расходы по закупке контейнеров для раздельного накопления твердых коммунальных отходов (Закупка товаров, работ и услуг для государственных (муниципальных) нужд)</t>
  </si>
  <si>
    <t xml:space="preserve"> 06 1 02 </t>
  </si>
  <si>
    <t xml:space="preserve"> 06 1 02  L5110</t>
  </si>
  <si>
    <t>Основное мероприятие Проведение комплексных кадастровых работ</t>
  </si>
  <si>
    <t xml:space="preserve"> 06 1 04 </t>
  </si>
  <si>
    <t>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(Закупка товаров, работ и услуг для государственных (муниципальных) нужд)</t>
  </si>
  <si>
    <t xml:space="preserve">Основное мероприятие 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</t>
  </si>
  <si>
    <t>Основное мероприятие Реализация мероприятий по оснащению пищеблоков муниципальных общеобразовательных организаций технологическим оборудованием</t>
  </si>
  <si>
    <t>Реализация мероприятий по оснащению пищеблоков муниципальных общеобразовательных организаций технологическим оборудованием (Предоставление субсидий бюджетным, автономным учреждениям и иным некоммерческим организациям)</t>
  </si>
  <si>
    <t xml:space="preserve"> 02 2 05</t>
  </si>
  <si>
    <t>04 2 01 S5560</t>
  </si>
  <si>
    <t>Подпрограмма "Устойчивое развитие сельских территорий" муниципальной программы Краснояружского района "Развитие сельского хозяйства и охрана окружающей среды в Краснояружском районе "</t>
  </si>
  <si>
    <t>Основное мероприятие "Реализация мероприятий федеральной целевой программы "Устойчивое развитие сельских территорий"</t>
  </si>
  <si>
    <t>Мероприятия по устойчивому развитию сельских территорий (Межбюджетные трансферты)</t>
  </si>
  <si>
    <t>09 2</t>
  </si>
  <si>
    <t xml:space="preserve">09 2 01 </t>
  </si>
  <si>
    <t>09 2 01 L5760</t>
  </si>
  <si>
    <t>02 2 05 S3100</t>
  </si>
  <si>
    <t>Расходы на реализацию инициативных проектов и наказов (Межбюджетные трансферты)</t>
  </si>
  <si>
    <t>Расходы на реализацию проекта "Решаем вместе" в рамках инициативного бюджетирования (Межбюджетные трансферты)</t>
  </si>
  <si>
    <t xml:space="preserve"> 04 4 01 R2990</t>
  </si>
  <si>
    <t>Обустройство и восстановление воинских захоронений (Закупка товаров, работ и услуг для государственных (муниципальных) нужд)</t>
  </si>
  <si>
    <t>муниципального района на 2022 год и плановый период 2023 и 2024 годов</t>
  </si>
  <si>
    <t>Содержание и ремонт автомобильных дорог общего пользования местного значения (Предоставление субсидий бюджетным, автономным учреждениям и иным некоммерческим организациям)</t>
  </si>
  <si>
    <t>08 1 01 20570</t>
  </si>
  <si>
    <t>Подпрограмма "Охрана окружающей среды и рациональное природопользование" муниципальной программы Краснояружского района "Развитие сельского хозяйства и охрана окружающей среды в Краснояружском районе"</t>
  </si>
  <si>
    <t>Основное мероприятие "Проект Комплексная система обращения с твердыми коммунальными отходами"</t>
  </si>
  <si>
    <t xml:space="preserve"> 07 3 10</t>
  </si>
  <si>
    <t>Основное мероприятие "Предоставление благоустроенных жилых помещений семьям с детьми инвалидами"</t>
  </si>
  <si>
    <t>04 1 02 L5192</t>
  </si>
  <si>
    <t xml:space="preserve"> 09 1 04</t>
  </si>
  <si>
    <t>09 1 04 73880</t>
  </si>
  <si>
    <t>Основное мероприятие " Осуществление деятельности по обращению с животными без владельцев"</t>
  </si>
  <si>
    <t>Проведение комплексных кадастровых работ (Закупка товаров, работ и услуг для государственных (муниципальных) нужд</t>
  </si>
  <si>
    <t>Комплектование книжных фондов библиотек 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</si>
  <si>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2022 год и плановый период 2023 и 2024 годов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</si>
  <si>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(Закупка товаров, работ и услуг для государственных (муниципальных) нужд)</t>
  </si>
  <si>
    <t xml:space="preserve"> 03 5 01 20270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</si>
  <si>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</si>
  <si>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</si>
  <si>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</si>
  <si>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</si>
  <si>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</si>
  <si>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</si>
  <si>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</si>
  <si>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</si>
  <si>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</si>
  <si>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06 1 01 27290</t>
  </si>
  <si>
    <t>Основное мероприятие Проведение независимой оценки объектов муниципального имущества</t>
  </si>
  <si>
    <t xml:space="preserve"> 06 1 03 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</si>
  <si>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</si>
  <si>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>06 1 03 27300</t>
  </si>
  <si>
    <t xml:space="preserve"> 10 </t>
  </si>
  <si>
    <t xml:space="preserve"> 10 1 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</si>
  <si>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</si>
  <si>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</si>
  <si>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</si>
  <si>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>10 1 01 25010</t>
  </si>
  <si>
    <t>Муниципальная программа Краснояружского района Развитие кадровой политики Краснояружского района</t>
  </si>
  <si>
    <t xml:space="preserve"> 11 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</si>
  <si>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</si>
  <si>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</si>
  <si>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</si>
  <si>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</si>
  <si>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</si>
  <si>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</si>
  <si>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</si>
  <si>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</si>
  <si>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</si>
  <si>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</si>
  <si>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</si>
  <si>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</si>
  <si>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</si>
  <si>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</si>
  <si>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</si>
  <si>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</si>
  <si>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</si>
  <si>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</si>
  <si>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</si>
  <si>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 xml:space="preserve">850 </t>
  </si>
  <si>
    <t>Национальная экономика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</si>
  <si>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</si>
  <si>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</si>
  <si>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</si>
  <si>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</si>
  <si>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</si>
  <si>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</si>
  <si>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</si>
  <si>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</si>
  <si>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</si>
  <si>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Основное мероприятие Мероприятия по развитию дополнительного образования</t>
  </si>
  <si>
    <t xml:space="preserve"> 04 1 02 L5192</t>
  </si>
  <si>
    <t>00</t>
  </si>
  <si>
    <t xml:space="preserve">09 </t>
  </si>
  <si>
    <t>Расходы на оплату коммунальных услуг и содержание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(Социальное обеспечение и иные выплаты населению)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</si>
  <si>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</si>
  <si>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</si>
  <si>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Краснояружского района "Развитие сельского хозяйства и охрана окружающей среды в Краснояружском районе "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</si>
  <si>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</si>
  <si>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</si>
  <si>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</si>
  <si>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</si>
  <si>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</si>
  <si>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</si>
  <si>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</si>
  <si>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</si>
  <si>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</si>
  <si>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</si>
  <si>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</si>
  <si>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</si>
  <si>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</si>
  <si>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</si>
  <si>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</si>
  <si>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</si>
  <si>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</si>
  <si>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</si>
  <si>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</si>
  <si>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</si>
  <si>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</si>
  <si>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</si>
  <si>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</si>
  <si>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</si>
  <si>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</si>
  <si>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Обустройство и восстановление воинских захоронений  (Закупка товаров, работ и услуг для государственных (муниципальных) нужд)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</si>
  <si>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</si>
  <si>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</si>
  <si>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</si>
  <si>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</si>
  <si>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"Реализация общеобра-зовательных программ дошкольного образования"</t>
  </si>
  <si>
    <t xml:space="preserve"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</t>
  </si>
  <si>
    <t xml:space="preserve"> 09 3</t>
  </si>
  <si>
    <t xml:space="preserve"> 09 3 G2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</si>
  <si>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</si>
  <si>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</si>
  <si>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</si>
  <si>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</si>
  <si>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</si>
  <si>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04 5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</si>
  <si>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</si>
  <si>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</si>
  <si>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</si>
  <si>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</si>
  <si>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</si>
  <si>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</si>
  <si>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</si>
  <si>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жильём ветеранов Великой Отечественной войны"</t>
  </si>
  <si>
    <t xml:space="preserve"> 07 3 04 </t>
  </si>
  <si>
    <t>07 1 02 S1340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</si>
  <si>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</si>
  <si>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 xml:space="preserve"> 04</t>
  </si>
  <si>
    <t xml:space="preserve"> 04 5</t>
  </si>
  <si>
    <t xml:space="preserve"> 04 5 03</t>
  </si>
  <si>
    <t>04 5 03 13220</t>
  </si>
  <si>
    <t>03 2 01 71690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</si>
  <si>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</si>
  <si>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</si>
  <si>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</si>
  <si>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</si>
  <si>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</si>
  <si>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</si>
  <si>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</si>
  <si>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</si>
  <si>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</si>
  <si>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</si>
  <si>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</si>
  <si>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</si>
  <si>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</si>
  <si>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Подпрограмма Развитие государственной гражданской и муниципальной службы муниципальной программы Краснояружского района Развитие кадровой политики Краснояружского района</t>
  </si>
  <si>
    <t xml:space="preserve"> 11 1 </t>
  </si>
  <si>
    <t>Основное мероприятие кадровое обеспечение муниципальной службы</t>
  </si>
  <si>
    <t xml:space="preserve"> 11 1 01 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</si>
  <si>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</si>
  <si>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11 1 01 21010</t>
  </si>
  <si>
    <t>Подпрограмма Противодействие коррупции муниципальной программы Краснояружского района Развитие кадровой политики Краснояружского района</t>
  </si>
  <si>
    <t xml:space="preserve"> 11 2 01 </t>
  </si>
  <si>
    <t>11 2 01 21010</t>
  </si>
  <si>
    <t xml:space="preserve"> 11 2 </t>
  </si>
  <si>
    <t xml:space="preserve">Основное мероприятие Повышение квалификации, профессиональная подготовка и переподготовка кадров </t>
  </si>
  <si>
    <t>Повышение квалификации, профессиональная подготовка и переподготовка кадров(Закупка товаров, работ и услуг для государственных (муниципальных) нужд)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</si>
  <si>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</si>
  <si>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 05 3 </t>
  </si>
  <si>
    <t>Основное мероприятие "Патриотическое воспитание граждан"</t>
  </si>
  <si>
    <t xml:space="preserve">  05 3 01 </t>
  </si>
  <si>
    <t xml:space="preserve"> 05 3 01 29990</t>
  </si>
  <si>
    <t>Мероприятия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</si>
  <si>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</si>
  <si>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 xml:space="preserve"> 04 2 02 </t>
  </si>
  <si>
    <t>04 2 02 29990</t>
  </si>
  <si>
    <t>Основное мероприятие Организация и проведение общественно значимых мероприятий</t>
  </si>
  <si>
    <t xml:space="preserve"> 04 3 02 </t>
  </si>
  <si>
    <t>04 3 02 29990</t>
  </si>
  <si>
    <t>Мероприятия (Предоставление субсидий бюджетным, автономным учреждениям и иным некоммерческим организациям)</t>
  </si>
  <si>
    <t>Основное мероприятие "Организация и проведение общественно значимых мероприятий"</t>
  </si>
  <si>
    <t xml:space="preserve"> 02 3 04 </t>
  </si>
  <si>
    <t>02 3 04 29990</t>
  </si>
  <si>
    <t xml:space="preserve"> 02 5 04 </t>
  </si>
  <si>
    <t>02 5 04 29990</t>
  </si>
  <si>
    <t>Основное мероприятие Реализация мероприятий в сфере образования</t>
  </si>
  <si>
    <t xml:space="preserve"> 05 3 01 </t>
  </si>
  <si>
    <t xml:space="preserve"> 05 3 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</si>
  <si>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</si>
  <si>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</si>
  <si>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</si>
  <si>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</si>
  <si>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</si>
  <si>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</si>
  <si>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</si>
  <si>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</si>
  <si>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04 3 04 22110</t>
  </si>
  <si>
    <t>Обеспечение жильём молодых семей (Социальное обеспечение и иные выплаты населению)</t>
  </si>
  <si>
    <t>07 3 01 L4970</t>
  </si>
  <si>
    <t>Обеспечение функций  органов местного самоуправления  (Иные бюджетные ассигнования)</t>
  </si>
  <si>
    <t xml:space="preserve">  02 1 04 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</si>
  <si>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</si>
  <si>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</si>
  <si>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</si>
  <si>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</si>
  <si>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</si>
  <si>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</si>
  <si>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</si>
  <si>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</si>
  <si>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</si>
  <si>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</si>
  <si>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</si>
  <si>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</si>
  <si>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</si>
  <si>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</si>
  <si>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</si>
  <si>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</si>
  <si>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</si>
  <si>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</si>
  <si>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</si>
  <si>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Реализация функций иных органов местного самоуправления</t>
  </si>
  <si>
    <t>08 2 01 73850</t>
  </si>
  <si>
    <t xml:space="preserve"> 08 2 02 </t>
  </si>
  <si>
    <t>Основное мероприятие Компенсация потерь в доходах организациям автомобильного транспорта</t>
  </si>
  <si>
    <t>Предоставление материальной и иной помощи для погребения  (Социальное обеспечение и иные выплаты населению)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</si>
  <si>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</si>
  <si>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</si>
  <si>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</si>
  <si>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</si>
  <si>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</si>
  <si>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</si>
  <si>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</si>
  <si>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</si>
  <si>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</si>
  <si>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</si>
  <si>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</si>
  <si>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Основное мероприятие "Обеспечение  жильём детей-сирот и детей, оставшихся без попечения родителей, лицам из их числа"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</si>
  <si>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</si>
  <si>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</si>
  <si>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 (Предоставление субсидий бюджетным, автономным учреждениям и иным некоммерческим организациям)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</si>
  <si>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(Предоставление субсидий бюджетным, автономным учреждениям и иным некоммерческим организациям)</t>
  </si>
  <si>
    <t xml:space="preserve">  04 3</t>
  </si>
  <si>
    <t>Организация бесплатного горячего питания обучающихся, получающих начальное общее образование в организациях (муниципальные образовательные организации (Предоставление субсидий бюджетным, автономным учреждениям и иным некоммерческим организациям)</t>
  </si>
  <si>
    <t>02 2 01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</si>
  <si>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</si>
  <si>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</si>
  <si>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</si>
  <si>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Расходы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</si>
  <si>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 xml:space="preserve"> 04 1 02</t>
  </si>
  <si>
    <t>03 1 02 R4040</t>
  </si>
  <si>
    <t>Оплата ежемесячных денежных выплат лицам, признанным пострадавшими от политических репрессий  (Социальное обеспечение и иные выплаты населению)</t>
  </si>
  <si>
    <t>03 1 02 72440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</si>
  <si>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нужд)населению)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</si>
  <si>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</si>
  <si>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</si>
  <si>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</si>
  <si>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 xml:space="preserve"> 09 1 03 </t>
  </si>
  <si>
    <t>03 1 02 72430</t>
  </si>
  <si>
    <t>Субсидии некоммерческим организациям (за исключением государственных учреждений)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</si>
  <si>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</si>
  <si>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</si>
  <si>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</si>
  <si>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</si>
  <si>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</si>
  <si>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</si>
  <si>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</si>
  <si>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</si>
  <si>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02 2 03 72120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</si>
  <si>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</si>
  <si>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</si>
  <si>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</si>
  <si>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</si>
  <si>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</si>
  <si>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</si>
  <si>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</si>
  <si>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</si>
  <si>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</si>
  <si>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</si>
  <si>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</si>
  <si>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</si>
  <si>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</si>
  <si>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</si>
  <si>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</si>
  <si>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</si>
  <si>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</si>
  <si>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</si>
  <si>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</si>
  <si>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</si>
  <si>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 xml:space="preserve">  04 3 04</t>
  </si>
  <si>
    <t xml:space="preserve">  04 4</t>
  </si>
  <si>
    <t xml:space="preserve">  04</t>
  </si>
  <si>
    <t xml:space="preserve">  04 4 01</t>
  </si>
  <si>
    <t xml:space="preserve">  03 </t>
  </si>
  <si>
    <t xml:space="preserve">  03 1 </t>
  </si>
  <si>
    <t xml:space="preserve">  03 1 02 </t>
  </si>
  <si>
    <t xml:space="preserve">  07 3 </t>
  </si>
  <si>
    <t xml:space="preserve">  07 3 04 </t>
  </si>
  <si>
    <t xml:space="preserve">  07 </t>
  </si>
  <si>
    <t xml:space="preserve">  07 3 01 </t>
  </si>
  <si>
    <t xml:space="preserve">  07 3 06 </t>
  </si>
  <si>
    <t xml:space="preserve">  05 </t>
  </si>
  <si>
    <t xml:space="preserve">  05 1 </t>
  </si>
  <si>
    <t xml:space="preserve">  05 1 01 </t>
  </si>
  <si>
    <t xml:space="preserve">  99 </t>
  </si>
  <si>
    <t xml:space="preserve">  99 9 </t>
  </si>
  <si>
    <t xml:space="preserve">  01 2 02 </t>
  </si>
  <si>
    <t xml:space="preserve">  01 2 03</t>
  </si>
  <si>
    <t xml:space="preserve">  01 3 </t>
  </si>
  <si>
    <t xml:space="preserve">  01 3 01 </t>
  </si>
  <si>
    <t xml:space="preserve">  01 4 </t>
  </si>
  <si>
    <t xml:space="preserve">  02 </t>
  </si>
  <si>
    <t xml:space="preserve">  02 1  </t>
  </si>
  <si>
    <t xml:space="preserve">  02 1 02 </t>
  </si>
  <si>
    <t xml:space="preserve">  02 1 04</t>
  </si>
  <si>
    <t xml:space="preserve">  02 2 </t>
  </si>
  <si>
    <t xml:space="preserve">  02 2 01 </t>
  </si>
  <si>
    <t xml:space="preserve">  02 2 02 </t>
  </si>
  <si>
    <t xml:space="preserve">  02 2 03</t>
  </si>
  <si>
    <t xml:space="preserve">  02 3 </t>
  </si>
  <si>
    <t xml:space="preserve">  02 3 01 </t>
  </si>
  <si>
    <t xml:space="preserve">  02 5 </t>
  </si>
  <si>
    <t xml:space="preserve">  02 5 01 </t>
  </si>
  <si>
    <t xml:space="preserve">  02 5 02 </t>
  </si>
  <si>
    <t xml:space="preserve">   02 5 05 </t>
  </si>
  <si>
    <t xml:space="preserve">  03  </t>
  </si>
  <si>
    <t xml:space="preserve">  03 1</t>
  </si>
  <si>
    <t xml:space="preserve">  03 1 01 </t>
  </si>
  <si>
    <t xml:space="preserve">  03 2 </t>
  </si>
  <si>
    <t xml:space="preserve">  03 2 01 </t>
  </si>
  <si>
    <t xml:space="preserve">  03 3 </t>
  </si>
  <si>
    <t xml:space="preserve">  03 3 01 </t>
  </si>
  <si>
    <t xml:space="preserve">  03 3 02 </t>
  </si>
  <si>
    <t xml:space="preserve">  03 4 </t>
  </si>
  <si>
    <t xml:space="preserve">  03 4 01 </t>
  </si>
  <si>
    <t xml:space="preserve">  03 5 </t>
  </si>
  <si>
    <t xml:space="preserve">   03 5 01 </t>
  </si>
  <si>
    <t xml:space="preserve">  03 6</t>
  </si>
  <si>
    <t xml:space="preserve">   03 6 01 </t>
  </si>
  <si>
    <t xml:space="preserve">  03 7 </t>
  </si>
  <si>
    <t xml:space="preserve">   03 7 03 </t>
  </si>
  <si>
    <t xml:space="preserve">   03 7 04 </t>
  </si>
  <si>
    <t xml:space="preserve">   03 7 05 </t>
  </si>
  <si>
    <t xml:space="preserve">  04 1 </t>
  </si>
  <si>
    <t xml:space="preserve">  04 1 01 </t>
  </si>
  <si>
    <t xml:space="preserve">  04 2 </t>
  </si>
  <si>
    <t xml:space="preserve">  04 2 01 </t>
  </si>
  <si>
    <t xml:space="preserve">  04 3   </t>
  </si>
  <si>
    <t xml:space="preserve">  04 3 01 </t>
  </si>
  <si>
    <t xml:space="preserve">  04 5 </t>
  </si>
  <si>
    <t xml:space="preserve">  04 5 01 </t>
  </si>
  <si>
    <t xml:space="preserve">  04 5 02 </t>
  </si>
  <si>
    <t xml:space="preserve">   04 5 03 </t>
  </si>
  <si>
    <t xml:space="preserve">  05  </t>
  </si>
  <si>
    <t xml:space="preserve">  05 1  </t>
  </si>
  <si>
    <t xml:space="preserve">  05 1 01</t>
  </si>
  <si>
    <t xml:space="preserve">   05 2  </t>
  </si>
  <si>
    <t xml:space="preserve">  05 2 01 </t>
  </si>
  <si>
    <t xml:space="preserve">  06  </t>
  </si>
  <si>
    <t xml:space="preserve">  06 3  </t>
  </si>
  <si>
    <t xml:space="preserve">  06 3 01</t>
  </si>
  <si>
    <t xml:space="preserve">  07 1   </t>
  </si>
  <si>
    <t xml:space="preserve">  07 1 02 </t>
  </si>
  <si>
    <t xml:space="preserve">  07 3   </t>
  </si>
  <si>
    <t xml:space="preserve">  07 3 01</t>
  </si>
  <si>
    <t xml:space="preserve">  07 3 02</t>
  </si>
  <si>
    <t xml:space="preserve">  07 3 04</t>
  </si>
  <si>
    <t xml:space="preserve">  08 </t>
  </si>
  <si>
    <t xml:space="preserve">  08 1 </t>
  </si>
  <si>
    <t xml:space="preserve">  08 1 01 </t>
  </si>
  <si>
    <t xml:space="preserve">  08 2  </t>
  </si>
  <si>
    <t xml:space="preserve">  08 2 01 </t>
  </si>
  <si>
    <t xml:space="preserve">  09  </t>
  </si>
  <si>
    <t xml:space="preserve">  09 1  </t>
  </si>
  <si>
    <t xml:space="preserve">  10  </t>
  </si>
  <si>
    <t xml:space="preserve">  10 1  </t>
  </si>
  <si>
    <t xml:space="preserve">  12 1</t>
  </si>
  <si>
    <t xml:space="preserve">  12 1 F2</t>
  </si>
  <si>
    <t xml:space="preserve">  99  </t>
  </si>
  <si>
    <t xml:space="preserve">  99 9  </t>
  </si>
  <si>
    <t>03 3 02 71530</t>
  </si>
  <si>
    <t>Исполнение полномочий по установлению органами местного самоуправления регулируемых тарифов на перевозки по муниципальным маршрутам регулярных перевозок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</si>
  <si>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содержанию сибиреязвенных скотомогильников (биотермических ям) находящихся в собственности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</si>
  <si>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</si>
  <si>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 (Закупка товаров, работ и услуг для государственных (муниципальных) нужд)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</si>
  <si>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граждан(Социальное обеспечение и иные выплаты населению)</t>
  </si>
  <si>
    <t>03 1 01 74620</t>
  </si>
  <si>
    <t>04 4 01 21240</t>
  </si>
  <si>
    <t xml:space="preserve">  04 3 04 </t>
  </si>
  <si>
    <t xml:space="preserve"> 05 2 01 00590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</si>
  <si>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</si>
  <si>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</si>
  <si>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</si>
  <si>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</si>
  <si>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</si>
  <si>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</si>
  <si>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 xml:space="preserve"> 06 3 </t>
  </si>
  <si>
    <t xml:space="preserve"> 06 3 01 </t>
  </si>
  <si>
    <t xml:space="preserve"> 12 1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</si>
  <si>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</si>
  <si>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</si>
  <si>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</si>
  <si>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</si>
  <si>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</si>
  <si>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</si>
  <si>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>Основное мероприятие "Оказание социальных услуг населению организациями социального обслуживания"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</si>
  <si>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</si>
  <si>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02 2 03 22110</t>
  </si>
  <si>
    <t>05 2 01 00590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</si>
  <si>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 населению)</t>
  </si>
  <si>
    <t>Жилищно-коммунальное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</si>
  <si>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</si>
  <si>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</si>
  <si>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</si>
  <si>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</si>
  <si>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</si>
  <si>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</si>
  <si>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</si>
  <si>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</si>
  <si>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</si>
  <si>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99 9 00 70110</t>
  </si>
  <si>
    <t>99 9 00 80110</t>
  </si>
  <si>
    <t xml:space="preserve"> 99 </t>
  </si>
  <si>
    <t xml:space="preserve"> 99 9 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</si>
  <si>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</si>
  <si>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</si>
  <si>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</si>
  <si>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13</t>
  </si>
  <si>
    <t>Другие общегосударственные вопросы</t>
  </si>
  <si>
    <t>Подпрограмма "Устойчивое развитие сельских территорий" муниципальной программы Краснояружского района "Развитие сельского хозяйства и охрана окружающей среды в Краснояружском районе"</t>
  </si>
  <si>
    <t>О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</si>
  <si>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02 3 01 20630</t>
  </si>
  <si>
    <t>Осуществление мер социальной защиты многодетных семей   (Предоставление субсидий бюджетным, автономным учреждениям и иным некоммерческим организациям)</t>
  </si>
  <si>
    <t>Поддержка внедрения систем видеонаблюдения в общественных местах (Социальное обеспечение и иные выплаты населению)</t>
  </si>
  <si>
    <t>03 5 01 20270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</si>
  <si>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</si>
  <si>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</si>
  <si>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</si>
  <si>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</si>
  <si>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«Благоустройство дворовых территорий многоквартирных домов поселений Краснояружского района»</t>
  </si>
  <si>
    <t xml:space="preserve"> 01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</si>
  <si>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</si>
  <si>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Организация деятельности территориальных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</si>
  <si>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</si>
  <si>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</si>
  <si>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99 9 00 00770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</si>
  <si>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</si>
  <si>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</si>
  <si>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</si>
  <si>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</si>
  <si>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</si>
  <si>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</si>
  <si>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</si>
  <si>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</si>
  <si>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</si>
  <si>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</si>
  <si>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"Организация наружного освещения населённых пунктов"</t>
  </si>
  <si>
    <t xml:space="preserve"> 07 1 02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</si>
  <si>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</si>
  <si>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</si>
  <si>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</si>
  <si>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</si>
  <si>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</si>
  <si>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</si>
  <si>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</si>
  <si>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</si>
  <si>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</si>
  <si>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</si>
  <si>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</si>
  <si>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</si>
  <si>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</si>
  <si>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</si>
  <si>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</si>
  <si>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</si>
  <si>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</si>
  <si>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Ведомственная структура расходов бюджета</t>
  </si>
  <si>
    <t>тыс.руб.</t>
  </si>
  <si>
    <t>Наименование показателя</t>
  </si>
  <si>
    <t>Раз-дел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</si>
  <si>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</si>
  <si>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</si>
  <si>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</si>
  <si>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</si>
  <si>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</si>
  <si>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</si>
  <si>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</si>
  <si>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</si>
  <si>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</si>
  <si>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</si>
  <si>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</si>
  <si>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</si>
  <si>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</si>
  <si>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</si>
  <si>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</si>
  <si>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 xml:space="preserve">Подпрограмма "Развитие библиотечного дела"  муниципальной программы Краснояружского района "Развитие культуры и искусства  Краснояружского района" </t>
  </si>
  <si>
    <t xml:space="preserve">Подпрограмма "Развитие музейного дела" муниципальной программы Краснояружского района "Развитие культуры и искусства Краснояружского района"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</si>
  <si>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 Краснояружского района" 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</si>
  <si>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</si>
  <si>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</si>
  <si>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</si>
  <si>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</si>
  <si>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</si>
  <si>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</si>
  <si>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</si>
  <si>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</si>
  <si>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</si>
  <si>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</si>
  <si>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</si>
  <si>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</si>
  <si>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</si>
  <si>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</si>
  <si>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 xml:space="preserve"> 07 1 06 </t>
  </si>
  <si>
    <t>07 1 06 S0601</t>
  </si>
  <si>
    <t>07 1 06 S0602</t>
  </si>
  <si>
    <t>07 1 06 S0603</t>
  </si>
  <si>
    <t>07 1 06 S0604</t>
  </si>
  <si>
    <t>Устройство тротуара по ул.Мостовая в с.Демидовка (Предоставление субсидий бюджетным, автономным учреждениям и иным некоммерческим организациям)</t>
  </si>
  <si>
    <t>Устройство тротуара по ул.Набережная в с.Графовка (Предоставление субсидий бюджетным, автономным учреждениям и иным некоммерческим организациям)</t>
  </si>
  <si>
    <t>Устройство тротуара по ул.Привольная в с.Графовка (Предоставление субсидий бюджетным, автономным учреждениям и иным некоммерческим организациям)</t>
  </si>
  <si>
    <t>Благоустройство автостоянок во дворе Цкнтральной районной больницы с подъездными путями к жилому сектору и освещением (Предоставление субсидий бюджетным, автономным учреждениям и иным некоммерческим организациям)</t>
  </si>
  <si>
    <t>99 9 00 29990</t>
  </si>
  <si>
    <t>12 2 01 22130</t>
  </si>
  <si>
    <t>от 28 апреля  2022 года № 362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</si>
  <si>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</si>
  <si>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</si>
  <si>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</si>
  <si>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</si>
  <si>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</si>
  <si>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</si>
  <si>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</si>
  <si>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</si>
  <si>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</si>
  <si>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</si>
  <si>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</si>
  <si>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 xml:space="preserve"> 10 1</t>
  </si>
  <si>
    <t>12 1 F2 55550</t>
  </si>
  <si>
    <t>Все кап.вложения</t>
  </si>
  <si>
    <t>2022 год</t>
  </si>
  <si>
    <t>Осуществление полномочий по обеспечению жильем отдельных категорий граждан,
установленных Федеральным законом от 24 ноября 1995 года № 181-ФЗ «О социальной
защите инвалидов в Российской Федерации» (Социальное обеспечение и иные выплаты населению)</t>
  </si>
  <si>
    <t>07 3 04 51760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</si>
  <si>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</si>
  <si>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капитальных вложений (строительство, реконструкция) в объекты муниципальной собственности (Закупка товаров, работ и услуг для государственных (муниципальных) нужд)</t>
  </si>
  <si>
    <t>04 3 04 72120</t>
  </si>
  <si>
    <t xml:space="preserve"> 04 3 04 72120</t>
  </si>
  <si>
    <t xml:space="preserve"> 01 2 02</t>
  </si>
  <si>
    <t>01 2 02 20300</t>
  </si>
  <si>
    <t>Основное мероприятие "Создание и стимулирование общественных организаций правоохранительной направленности"</t>
  </si>
  <si>
    <t>Непрограммная часть</t>
  </si>
  <si>
    <t>Подпрограмма "Доступная среда" в рамках муниципальной программы Краснояружского района "Социальная поддержка граждан в Краснояружском районе "</t>
  </si>
  <si>
    <t xml:space="preserve"> 03 5 </t>
  </si>
  <si>
    <t xml:space="preserve"> 03 5 01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</si>
  <si>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</si>
  <si>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 xml:space="preserve">  07 3 09 </t>
  </si>
  <si>
    <t>07 3 09 73790</t>
  </si>
  <si>
    <t>Основное мероприятие Обеспечение жильем медицинских работников</t>
  </si>
  <si>
    <t>Расходы по содержанию и капитальному ремонту жилых помещений, закреплённых за детьми-сиротами (Закупка товаров, работ и услуг для государственных (муниципальных) нужд)</t>
  </si>
  <si>
    <t>Бюджет дорожного фонда Краснояружского района на 2022 год и на плановый период 2023 и 2024 годов</t>
  </si>
  <si>
    <t>Доходы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</si>
  <si>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</si>
  <si>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Итого закрепленных налоговых и неналоговых доходов</t>
  </si>
  <si>
    <t>Часть общего объема доходов бюджета муниципального района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</si>
  <si>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</si>
  <si>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Субсидии из областного бюджета на  ремонт автомобильной дороги от ул.Центральная к ул. Стрекаловка с.Илек-Пеньковка в рамках реализации проекта "Решаем вместе"</t>
  </si>
  <si>
    <t>Всего доходов</t>
  </si>
  <si>
    <t>Расходы</t>
  </si>
  <si>
    <t xml:space="preserve">Содержание и ремонт автомобильных дорог общего пользования местного значения 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</si>
  <si>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</si>
  <si>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Расходы на  ремонт автомобильной дороги от ул.Центральная к ул.Стрекаловка с.Илек-Пеньковка в рамках реализации проекта "Решаем вместе"</t>
  </si>
  <si>
    <t>Всего расходов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</si>
  <si>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</si>
  <si>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</si>
  <si>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</si>
  <si>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</si>
  <si>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</si>
  <si>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</si>
  <si>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</si>
  <si>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</si>
  <si>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</si>
  <si>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</si>
  <si>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</si>
  <si>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</si>
  <si>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</si>
  <si>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</si>
  <si>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</si>
  <si>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</si>
  <si>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</si>
  <si>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</si>
  <si>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</si>
  <si>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</si>
  <si>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</si>
  <si>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</si>
  <si>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</si>
  <si>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</si>
  <si>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</si>
  <si>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</si>
  <si>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</si>
  <si>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</si>
  <si>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</si>
  <si>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</si>
  <si>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Благоустройство (Предоставление субсидий бюджетным, автономным учреждениям и иным некоммерческим организациям)</t>
  </si>
  <si>
    <t>Реализация мероприятий по обеспечению жильем семей, имеющих детей-инвалидов, нуждающихся в улучшении жилищных условий (Капитальные вложения в объекты недвижимого имущества государственной (муниципальной) собственности)</t>
  </si>
  <si>
    <t>02 1 04 S3080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</si>
  <si>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2022 год и плановый период 2023 и 2024 годов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</si>
  <si>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2022 год и плановый период 2023 и 2024 годов</t>
  </si>
  <si>
    <t>07 3 10 S3900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</si>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</sst>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dd/mm/yyyy\ hh:mm"/>
  </numFmts>
  <fonts count="3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49" fontId="2" fillId="24" borderId="10" xfId="56" applyNumberFormat="1" applyFont="1" applyFill="1" applyBorder="1" applyAlignment="1" applyProtection="1">
      <alignment horizontal="left" vertical="center" wrapText="1"/>
      <protection/>
    </xf>
    <xf numFmtId="172" fontId="6" fillId="0" borderId="10" xfId="56" applyNumberFormat="1" applyFont="1" applyFill="1" applyBorder="1" applyAlignment="1" applyProtection="1">
      <alignment horizontal="right" vertical="center" wrapText="1"/>
      <protection/>
    </xf>
    <xf numFmtId="172" fontId="2" fillId="0" borderId="10" xfId="56" applyNumberFormat="1" applyFont="1" applyFill="1" applyBorder="1" applyAlignment="1" applyProtection="1">
      <alignment horizontal="right" vertical="center" wrapText="1"/>
      <protection/>
    </xf>
    <xf numFmtId="172" fontId="6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2" fontId="2" fillId="24" borderId="10" xfId="0" applyNumberFormat="1" applyFont="1" applyFill="1" applyBorder="1" applyAlignment="1">
      <alignment/>
    </xf>
    <xf numFmtId="172" fontId="6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9" fontId="6" fillId="24" borderId="10" xfId="56" applyNumberFormat="1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 applyProtection="1">
      <alignment horizontal="left" vertical="center" wrapText="1"/>
      <protection/>
    </xf>
    <xf numFmtId="0" fontId="16" fillId="24" borderId="10" xfId="0" applyFont="1" applyFill="1" applyBorder="1" applyAlignment="1">
      <alignment wrapText="1"/>
    </xf>
    <xf numFmtId="2" fontId="2" fillId="24" borderId="10" xfId="56" applyNumberFormat="1" applyFont="1" applyFill="1" applyBorder="1" applyAlignment="1" applyProtection="1">
      <alignment horizontal="left" vertical="center" wrapText="1"/>
      <protection/>
    </xf>
    <xf numFmtId="49" fontId="2" fillId="24" borderId="10" xfId="56" applyNumberFormat="1" applyFont="1" applyFill="1" applyBorder="1" applyAlignment="1" applyProtection="1">
      <alignment horizontal="center" wrapText="1"/>
      <protection/>
    </xf>
    <xf numFmtId="49" fontId="2" fillId="24" borderId="10" xfId="56" applyNumberFormat="1" applyFont="1" applyFill="1" applyBorder="1" applyAlignment="1" applyProtection="1">
      <alignment horizontal="center"/>
      <protection/>
    </xf>
    <xf numFmtId="49" fontId="2" fillId="24" borderId="10" xfId="0" applyNumberFormat="1" applyFont="1" applyFill="1" applyBorder="1" applyAlignment="1">
      <alignment horizontal="center"/>
    </xf>
    <xf numFmtId="172" fontId="2" fillId="24" borderId="1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172" fontId="2" fillId="24" borderId="10" xfId="56" applyNumberFormat="1" applyFont="1" applyFill="1" applyBorder="1" applyAlignment="1" applyProtection="1">
      <alignment/>
      <protection/>
    </xf>
    <xf numFmtId="172" fontId="6" fillId="24" borderId="10" xfId="0" applyNumberFormat="1" applyFont="1" applyFill="1" applyBorder="1" applyAlignment="1">
      <alignment/>
    </xf>
    <xf numFmtId="172" fontId="6" fillId="24" borderId="0" xfId="0" applyNumberFormat="1" applyFont="1" applyFill="1" applyBorder="1" applyAlignment="1">
      <alignment/>
    </xf>
    <xf numFmtId="172" fontId="2" fillId="24" borderId="0" xfId="0" applyNumberFormat="1" applyFont="1" applyFill="1" applyAlignment="1">
      <alignment/>
    </xf>
    <xf numFmtId="49" fontId="2" fillId="24" borderId="10" xfId="56" applyNumberFormat="1" applyFont="1" applyFill="1" applyBorder="1" applyAlignment="1" applyProtection="1" quotePrefix="1">
      <alignment horizontal="center"/>
      <protection/>
    </xf>
    <xf numFmtId="172" fontId="6" fillId="24" borderId="10" xfId="56" applyNumberFormat="1" applyFont="1" applyFill="1" applyBorder="1" applyAlignment="1" applyProtection="1">
      <alignment horizontal="right" vertical="center" wrapText="1"/>
      <protection/>
    </xf>
    <xf numFmtId="172" fontId="2" fillId="24" borderId="10" xfId="56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6" fillId="0" borderId="0" xfId="56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wrapText="1"/>
    </xf>
    <xf numFmtId="172" fontId="1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2" fontId="1" fillId="24" borderId="0" xfId="0" applyNumberFormat="1" applyFont="1" applyFill="1" applyBorder="1" applyAlignment="1">
      <alignment/>
    </xf>
    <xf numFmtId="0" fontId="3" fillId="24" borderId="0" xfId="56" applyNumberFormat="1" applyFont="1" applyFill="1" applyBorder="1" applyAlignment="1" applyProtection="1">
      <alignment horizontal="left" vertical="center" wrapText="1"/>
      <protection/>
    </xf>
    <xf numFmtId="0" fontId="3" fillId="24" borderId="0" xfId="56" applyNumberFormat="1" applyFont="1" applyFill="1" applyBorder="1" applyAlignment="1" applyProtection="1">
      <alignment horizontal="center" wrapText="1"/>
      <protection/>
    </xf>
    <xf numFmtId="172" fontId="2" fillId="24" borderId="0" xfId="0" applyNumberFormat="1" applyFont="1" applyFill="1" applyAlignment="1">
      <alignment/>
    </xf>
    <xf numFmtId="172" fontId="2" fillId="24" borderId="0" xfId="56" applyNumberFormat="1" applyFont="1" applyFill="1" applyBorder="1" applyAlignment="1" applyProtection="1">
      <alignment horizontal="center"/>
      <protection/>
    </xf>
    <xf numFmtId="172" fontId="12" fillId="24" borderId="0" xfId="56" applyNumberFormat="1" applyFont="1" applyFill="1" applyBorder="1" applyAlignment="1" applyProtection="1">
      <alignment horizontal="center"/>
      <protection/>
    </xf>
    <xf numFmtId="49" fontId="2" fillId="24" borderId="0" xfId="56" applyNumberFormat="1" applyFont="1" applyFill="1" applyBorder="1" applyAlignment="1" applyProtection="1">
      <alignment horizontal="left" vertical="center" wrapText="1"/>
      <protection/>
    </xf>
    <xf numFmtId="49" fontId="2" fillId="24" borderId="0" xfId="56" applyNumberFormat="1" applyFont="1" applyFill="1" applyBorder="1" applyAlignment="1" applyProtection="1">
      <alignment horizontal="center" wrapText="1"/>
      <protection/>
    </xf>
    <xf numFmtId="49" fontId="2" fillId="24" borderId="0" xfId="56" applyNumberFormat="1" applyFont="1" applyFill="1" applyBorder="1" applyAlignment="1" applyProtection="1">
      <alignment horizontal="center"/>
      <protection/>
    </xf>
    <xf numFmtId="0" fontId="2" fillId="24" borderId="0" xfId="56" applyNumberFormat="1" applyFont="1" applyFill="1" applyBorder="1" applyAlignment="1" applyProtection="1">
      <alignment horizontal="center"/>
      <protection/>
    </xf>
    <xf numFmtId="172" fontId="13" fillId="24" borderId="0" xfId="0" applyNumberFormat="1" applyFont="1" applyFill="1" applyAlignment="1">
      <alignment/>
    </xf>
    <xf numFmtId="172" fontId="12" fillId="24" borderId="12" xfId="56" applyNumberFormat="1" applyFont="1" applyFill="1" applyBorder="1" applyAlignment="1" applyProtection="1">
      <alignment/>
      <protection/>
    </xf>
    <xf numFmtId="172" fontId="12" fillId="24" borderId="0" xfId="0" applyNumberFormat="1" applyFont="1" applyFill="1" applyAlignment="1">
      <alignment/>
    </xf>
    <xf numFmtId="172" fontId="2" fillId="24" borderId="12" xfId="56" applyNumberFormat="1" applyFont="1" applyFill="1" applyBorder="1" applyAlignment="1" applyProtection="1">
      <alignment/>
      <protection/>
    </xf>
    <xf numFmtId="172" fontId="6" fillId="24" borderId="0" xfId="56" applyNumberFormat="1" applyFont="1" applyFill="1" applyBorder="1" applyAlignment="1" applyProtection="1">
      <alignment horizontal="center"/>
      <protection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wrapText="1"/>
    </xf>
    <xf numFmtId="49" fontId="5" fillId="24" borderId="10" xfId="56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quotePrefix="1">
      <alignment horizontal="center"/>
    </xf>
    <xf numFmtId="49" fontId="6" fillId="24" borderId="10" xfId="56" applyNumberFormat="1" applyFont="1" applyFill="1" applyBorder="1" applyAlignment="1" applyProtection="1">
      <alignment horizontal="center" wrapText="1"/>
      <protection/>
    </xf>
    <xf numFmtId="49" fontId="6" fillId="24" borderId="10" xfId="56" applyNumberFormat="1" applyFont="1" applyFill="1" applyBorder="1" applyAlignment="1" applyProtection="1" quotePrefix="1">
      <alignment horizontal="center"/>
      <protection/>
    </xf>
    <xf numFmtId="172" fontId="6" fillId="24" borderId="10" xfId="56" applyNumberFormat="1" applyFont="1" applyFill="1" applyBorder="1" applyAlignment="1" applyProtection="1">
      <alignment/>
      <protection/>
    </xf>
    <xf numFmtId="49" fontId="6" fillId="24" borderId="10" xfId="56" applyNumberFormat="1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0" xfId="56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24" borderId="10" xfId="54" applyNumberFormat="1" applyFont="1" applyFill="1" applyBorder="1" applyAlignment="1">
      <alignment horizontal="left" wrapText="1"/>
      <protection/>
    </xf>
    <xf numFmtId="49" fontId="2" fillId="24" borderId="10" xfId="54" applyNumberFormat="1" applyFont="1" applyFill="1" applyBorder="1" applyAlignment="1">
      <alignment horizontal="center" wrapText="1"/>
      <protection/>
    </xf>
    <xf numFmtId="0" fontId="6" fillId="24" borderId="10" xfId="0" applyNumberFormat="1" applyFont="1" applyFill="1" applyBorder="1" applyAlignment="1">
      <alignment horizontal="left" vertical="center" wrapText="1"/>
    </xf>
    <xf numFmtId="49" fontId="6" fillId="24" borderId="10" xfId="56" applyNumberFormat="1" applyFont="1" applyFill="1" applyBorder="1" applyAlignment="1" applyProtection="1" quotePrefix="1">
      <alignment horizontal="center" wrapText="1"/>
      <protection/>
    </xf>
    <xf numFmtId="3" fontId="6" fillId="24" borderId="10" xfId="56" applyNumberFormat="1" applyFont="1" applyFill="1" applyBorder="1" applyAlignment="1" applyProtection="1">
      <alignment horizontal="center" wrapText="1"/>
      <protection/>
    </xf>
    <xf numFmtId="0" fontId="2" fillId="24" borderId="10" xfId="0" applyFont="1" applyFill="1" applyBorder="1" applyAlignment="1">
      <alignment horizontal="center"/>
    </xf>
    <xf numFmtId="49" fontId="2" fillId="24" borderId="10" xfId="56" applyNumberFormat="1" applyFont="1" applyFill="1" applyBorder="1" applyAlignment="1" applyProtection="1" quotePrefix="1">
      <alignment horizontal="center" wrapText="1"/>
      <protection/>
    </xf>
    <xf numFmtId="49" fontId="2" fillId="24" borderId="10" xfId="56" applyNumberFormat="1" applyFont="1" applyFill="1" applyBorder="1" applyAlignment="1" applyProtection="1">
      <alignment horizontal="left" wrapText="1"/>
      <protection/>
    </xf>
    <xf numFmtId="3" fontId="2" fillId="24" borderId="10" xfId="56" applyNumberFormat="1" applyFont="1" applyFill="1" applyBorder="1" applyAlignment="1" applyProtection="1">
      <alignment horizontal="center" wrapText="1"/>
      <protection/>
    </xf>
    <xf numFmtId="0" fontId="6" fillId="24" borderId="10" xfId="0" applyNumberFormat="1" applyFont="1" applyFill="1" applyBorder="1" applyAlignment="1">
      <alignment horizontal="justify" wrapText="1"/>
    </xf>
    <xf numFmtId="49" fontId="6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wrapText="1"/>
    </xf>
    <xf numFmtId="0" fontId="2" fillId="24" borderId="10" xfId="0" applyNumberFormat="1" applyFont="1" applyFill="1" applyBorder="1" applyAlignment="1">
      <alignment horizontal="justify" wrapText="1"/>
    </xf>
    <xf numFmtId="49" fontId="6" fillId="24" borderId="10" xfId="54" applyNumberFormat="1" applyFont="1" applyFill="1" applyBorder="1" applyAlignment="1">
      <alignment horizontal="center" wrapText="1"/>
      <protection/>
    </xf>
    <xf numFmtId="49" fontId="2" fillId="24" borderId="10" xfId="55" applyNumberFormat="1" applyFont="1" applyFill="1" applyBorder="1" applyAlignment="1">
      <alignment horizontal="center" wrapText="1"/>
      <protection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49" fontId="6" fillId="24" borderId="10" xfId="56" applyNumberFormat="1" applyFont="1" applyFill="1" applyBorder="1" applyAlignment="1" applyProtection="1">
      <alignment horizontal="left"/>
      <protection/>
    </xf>
    <xf numFmtId="49" fontId="2" fillId="24" borderId="10" xfId="56" applyNumberFormat="1" applyFont="1" applyFill="1" applyBorder="1" applyAlignment="1" applyProtection="1" quotePrefix="1">
      <alignment horizontal="left"/>
      <protection/>
    </xf>
    <xf numFmtId="1" fontId="2" fillId="24" borderId="10" xfId="54" applyNumberFormat="1" applyFont="1" applyFill="1" applyBorder="1" applyAlignment="1">
      <alignment horizontal="left" wrapText="1"/>
      <protection/>
    </xf>
    <xf numFmtId="1" fontId="2" fillId="24" borderId="10" xfId="54" applyNumberFormat="1" applyFont="1" applyFill="1" applyBorder="1" applyAlignment="1">
      <alignment horizontal="center" wrapText="1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/>
    </xf>
    <xf numFmtId="1" fontId="6" fillId="24" borderId="10" xfId="54" applyNumberFormat="1" applyFont="1" applyFill="1" applyBorder="1" applyAlignment="1">
      <alignment horizontal="center" wrapText="1"/>
      <protection/>
    </xf>
    <xf numFmtId="172" fontId="2" fillId="24" borderId="13" xfId="0" applyNumberFormat="1" applyFont="1" applyFill="1" applyBorder="1" applyAlignment="1">
      <alignment/>
    </xf>
    <xf numFmtId="1" fontId="2" fillId="24" borderId="10" xfId="54" applyNumberFormat="1" applyFont="1" applyFill="1" applyBorder="1" applyAlignment="1" quotePrefix="1">
      <alignment horizontal="left" wrapText="1"/>
      <protection/>
    </xf>
    <xf numFmtId="49" fontId="2" fillId="24" borderId="10" xfId="0" applyNumberFormat="1" applyFont="1" applyFill="1" applyBorder="1" applyAlignment="1">
      <alignment horizontal="left"/>
    </xf>
    <xf numFmtId="173" fontId="6" fillId="24" borderId="10" xfId="54" applyNumberFormat="1" applyFont="1" applyFill="1" applyBorder="1" applyAlignment="1">
      <alignment horizontal="center" wrapText="1"/>
      <protection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 quotePrefix="1">
      <alignment horizontal="center"/>
    </xf>
    <xf numFmtId="49" fontId="2" fillId="24" borderId="10" xfId="0" applyNumberFormat="1" applyFont="1" applyFill="1" applyBorder="1" applyAlignment="1" quotePrefix="1">
      <alignment horizontal="center"/>
    </xf>
    <xf numFmtId="49" fontId="2" fillId="24" borderId="10" xfId="0" applyNumberFormat="1" applyFont="1" applyFill="1" applyBorder="1" applyAlignment="1" applyProtection="1">
      <alignment horizontal="center" wrapText="1"/>
      <protection/>
    </xf>
    <xf numFmtId="49" fontId="6" fillId="24" borderId="10" xfId="0" applyNumberFormat="1" applyFont="1" applyFill="1" applyBorder="1" applyAlignment="1" applyProtection="1">
      <alignment horizontal="center" wrapText="1"/>
      <protection/>
    </xf>
    <xf numFmtId="49" fontId="14" fillId="24" borderId="10" xfId="56" applyNumberFormat="1" applyFont="1" applyFill="1" applyBorder="1" applyAlignment="1" applyProtection="1">
      <alignment horizontal="center"/>
      <protection/>
    </xf>
    <xf numFmtId="49" fontId="6" fillId="24" borderId="10" xfId="56" applyNumberFormat="1" applyFont="1" applyFill="1" applyBorder="1" applyAlignment="1" applyProtection="1">
      <alignment horizontal="left" vertical="center"/>
      <protection/>
    </xf>
    <xf numFmtId="2" fontId="6" fillId="24" borderId="10" xfId="0" applyNumberFormat="1" applyFont="1" applyFill="1" applyBorder="1" applyAlignment="1">
      <alignment horizontal="center" wrapText="1"/>
    </xf>
    <xf numFmtId="3" fontId="6" fillId="24" borderId="10" xfId="56" applyNumberFormat="1" applyFont="1" applyFill="1" applyBorder="1" applyAlignment="1" applyProtection="1">
      <alignment horizontal="center"/>
      <protection/>
    </xf>
    <xf numFmtId="2" fontId="2" fillId="24" borderId="10" xfId="0" applyNumberFormat="1" applyFont="1" applyFill="1" applyBorder="1" applyAlignment="1">
      <alignment horizontal="center" wrapText="1"/>
    </xf>
    <xf numFmtId="3" fontId="2" fillId="24" borderId="10" xfId="56" applyNumberFormat="1" applyFont="1" applyFill="1" applyBorder="1" applyAlignment="1" applyProtection="1">
      <alignment horizontal="center"/>
      <protection/>
    </xf>
    <xf numFmtId="172" fontId="6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 quotePrefix="1">
      <alignment horizontal="center"/>
    </xf>
    <xf numFmtId="49" fontId="2" fillId="24" borderId="14" xfId="0" applyNumberFormat="1" applyFont="1" applyFill="1" applyBorder="1" applyAlignment="1" applyProtection="1">
      <alignment horizontal="center" wrapText="1"/>
      <protection/>
    </xf>
    <xf numFmtId="49" fontId="2" fillId="24" borderId="10" xfId="55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 quotePrefix="1">
      <alignment horizontal="left"/>
    </xf>
    <xf numFmtId="0" fontId="2" fillId="24" borderId="10" xfId="0" applyFont="1" applyFill="1" applyBorder="1" applyAlignment="1">
      <alignment horizontal="left"/>
    </xf>
    <xf numFmtId="4" fontId="2" fillId="24" borderId="10" xfId="56" applyNumberFormat="1" applyFont="1" applyFill="1" applyBorder="1" applyAlignment="1" applyProtection="1">
      <alignment/>
      <protection/>
    </xf>
    <xf numFmtId="4" fontId="2" fillId="24" borderId="10" xfId="0" applyNumberFormat="1" applyFont="1" applyFill="1" applyBorder="1" applyAlignment="1">
      <alignment/>
    </xf>
    <xf numFmtId="49" fontId="2" fillId="24" borderId="15" xfId="0" applyNumberFormat="1" applyFont="1" applyFill="1" applyBorder="1" applyAlignment="1" applyProtection="1">
      <alignment horizontal="left" vertical="center" wrapText="1"/>
      <protection/>
    </xf>
    <xf numFmtId="172" fontId="5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49" fontId="2" fillId="24" borderId="0" xfId="0" applyNumberFormat="1" applyFont="1" applyFill="1" applyAlignment="1">
      <alignment horizontal="left" vertical="center" wrapText="1"/>
    </xf>
    <xf numFmtId="49" fontId="2" fillId="24" borderId="0" xfId="0" applyNumberFormat="1" applyFont="1" applyFill="1" applyAlignment="1">
      <alignment horizontal="center" wrapText="1"/>
    </xf>
    <xf numFmtId="49" fontId="2" fillId="24" borderId="0" xfId="0" applyNumberFormat="1" applyFont="1" applyFill="1" applyAlignment="1">
      <alignment horizontal="center"/>
    </xf>
    <xf numFmtId="49" fontId="6" fillId="24" borderId="10" xfId="54" applyNumberFormat="1" applyFont="1" applyFill="1" applyBorder="1" applyAlignment="1">
      <alignment horizontal="left" wrapText="1"/>
      <protection/>
    </xf>
    <xf numFmtId="49" fontId="2" fillId="24" borderId="10" xfId="56" applyNumberFormat="1" applyFont="1" applyFill="1" applyBorder="1" applyAlignment="1" applyProtection="1" quotePrefix="1">
      <alignment/>
      <protection/>
    </xf>
    <xf numFmtId="49" fontId="6" fillId="24" borderId="0" xfId="0" applyNumberFormat="1" applyFont="1" applyFill="1" applyBorder="1" applyAlignment="1">
      <alignment horizontal="left" vertical="center" wrapText="1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center" wrapText="1"/>
    </xf>
    <xf numFmtId="172" fontId="6" fillId="24" borderId="0" xfId="56" applyNumberFormat="1" applyFont="1" applyFill="1" applyBorder="1" applyAlignment="1" applyProtection="1">
      <alignment/>
      <protection/>
    </xf>
    <xf numFmtId="172" fontId="2" fillId="24" borderId="0" xfId="56" applyNumberFormat="1" applyFont="1" applyFill="1" applyBorder="1" applyAlignment="1" applyProtection="1">
      <alignment/>
      <protection/>
    </xf>
    <xf numFmtId="49" fontId="8" fillId="24" borderId="10" xfId="56" applyNumberFormat="1" applyFont="1" applyFill="1" applyBorder="1" applyAlignment="1" applyProtection="1">
      <alignment horizontal="center" vertical="center" wrapText="1"/>
      <protection/>
    </xf>
    <xf numFmtId="172" fontId="6" fillId="24" borderId="13" xfId="56" applyNumberFormat="1" applyFont="1" applyFill="1" applyBorder="1" applyAlignment="1" applyProtection="1">
      <alignment/>
      <protection/>
    </xf>
    <xf numFmtId="0" fontId="6" fillId="24" borderId="10" xfId="0" applyFont="1" applyFill="1" applyBorder="1" applyAlignment="1">
      <alignment horizontal="left"/>
    </xf>
    <xf numFmtId="0" fontId="2" fillId="24" borderId="10" xfId="0" applyNumberFormat="1" applyFont="1" applyFill="1" applyBorder="1" applyAlignment="1">
      <alignment horizontal="justify" vertical="center" wrapText="1"/>
    </xf>
    <xf numFmtId="49" fontId="6" fillId="24" borderId="10" xfId="0" applyNumberFormat="1" applyFont="1" applyFill="1" applyBorder="1" applyAlignment="1">
      <alignment horizontal="left"/>
    </xf>
    <xf numFmtId="172" fontId="6" fillId="24" borderId="13" xfId="0" applyNumberFormat="1" applyFont="1" applyFill="1" applyBorder="1" applyAlignment="1">
      <alignment/>
    </xf>
    <xf numFmtId="172" fontId="2" fillId="24" borderId="13" xfId="56" applyNumberFormat="1" applyFont="1" applyFill="1" applyBorder="1" applyAlignment="1" applyProtection="1">
      <alignment/>
      <protection/>
    </xf>
    <xf numFmtId="0" fontId="2" fillId="24" borderId="10" xfId="0" applyFont="1" applyFill="1" applyBorder="1" applyAlignment="1">
      <alignment vertical="center" wrapText="1"/>
    </xf>
    <xf numFmtId="2" fontId="6" fillId="24" borderId="10" xfId="0" applyNumberFormat="1" applyFont="1" applyFill="1" applyBorder="1" applyAlignment="1">
      <alignment horizontal="left" vertical="center" wrapText="1"/>
    </xf>
    <xf numFmtId="3" fontId="2" fillId="24" borderId="10" xfId="54" applyNumberFormat="1" applyFont="1" applyFill="1" applyBorder="1" applyAlignment="1">
      <alignment horizontal="left" wrapText="1"/>
      <protection/>
    </xf>
    <xf numFmtId="3" fontId="2" fillId="24" borderId="10" xfId="54" applyNumberFormat="1" applyFont="1" applyFill="1" applyBorder="1" applyAlignment="1">
      <alignment horizontal="center" wrapText="1"/>
      <protection/>
    </xf>
    <xf numFmtId="49" fontId="2" fillId="24" borderId="10" xfId="56" applyNumberFormat="1" applyFont="1" applyFill="1" applyBorder="1" applyAlignment="1" applyProtection="1">
      <alignment/>
      <protection/>
    </xf>
    <xf numFmtId="1" fontId="6" fillId="24" borderId="10" xfId="54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horizontal="justify" vertical="center" wrapText="1"/>
    </xf>
    <xf numFmtId="0" fontId="6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vertical="center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vertical="center" wrapText="1"/>
    </xf>
    <xf numFmtId="4" fontId="2" fillId="24" borderId="10" xfId="56" applyNumberFormat="1" applyFont="1" applyFill="1" applyBorder="1" applyAlignment="1" applyProtection="1">
      <alignment horizontal="left" vertical="center" wrapText="1"/>
      <protection/>
    </xf>
    <xf numFmtId="49" fontId="2" fillId="24" borderId="10" xfId="56" applyNumberFormat="1" applyFont="1" applyFill="1" applyBorder="1" applyAlignment="1" applyProtection="1" quotePrefix="1">
      <alignment horizontal="center"/>
      <protection/>
    </xf>
    <xf numFmtId="49" fontId="2" fillId="24" borderId="10" xfId="56" applyNumberFormat="1" applyFont="1" applyFill="1" applyBorder="1" applyAlignment="1" applyProtection="1">
      <alignment horizontal="center"/>
      <protection/>
    </xf>
    <xf numFmtId="172" fontId="2" fillId="24" borderId="10" xfId="0" applyNumberFormat="1" applyFont="1" applyFill="1" applyBorder="1" applyAlignment="1">
      <alignment/>
    </xf>
    <xf numFmtId="172" fontId="2" fillId="24" borderId="10" xfId="56" applyNumberFormat="1" applyFont="1" applyFill="1" applyBorder="1" applyAlignment="1" applyProtection="1">
      <alignment/>
      <protection/>
    </xf>
    <xf numFmtId="172" fontId="6" fillId="24" borderId="10" xfId="56" applyNumberFormat="1" applyFont="1" applyFill="1" applyBorder="1" applyAlignment="1" applyProtection="1">
      <alignment horizontal="right" vertical="center" wrapText="1"/>
      <protection/>
    </xf>
    <xf numFmtId="172" fontId="2" fillId="24" borderId="10" xfId="0" applyNumberFormat="1" applyFont="1" applyFill="1" applyBorder="1" applyAlignment="1">
      <alignment/>
    </xf>
    <xf numFmtId="49" fontId="2" fillId="24" borderId="10" xfId="56" applyNumberFormat="1" applyFont="1" applyFill="1" applyBorder="1" applyAlignment="1" applyProtection="1">
      <alignment horizontal="left" vertical="center" wrapText="1"/>
      <protection/>
    </xf>
    <xf numFmtId="172" fontId="6" fillId="24" borderId="10" xfId="56" applyNumberFormat="1" applyFont="1" applyFill="1" applyBorder="1" applyAlignment="1" applyProtection="1">
      <alignment/>
      <protection/>
    </xf>
    <xf numFmtId="49" fontId="2" fillId="24" borderId="10" xfId="0" applyNumberFormat="1" applyFont="1" applyFill="1" applyBorder="1" applyAlignment="1">
      <alignment horizontal="center"/>
    </xf>
    <xf numFmtId="172" fontId="2" fillId="0" borderId="12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center" wrapText="1"/>
    </xf>
    <xf numFmtId="172" fontId="1" fillId="0" borderId="0" xfId="0" applyNumberFormat="1" applyFont="1" applyAlignment="1">
      <alignment horizontal="right"/>
    </xf>
    <xf numFmtId="49" fontId="8" fillId="24" borderId="10" xfId="56" applyNumberFormat="1" applyFont="1" applyFill="1" applyBorder="1" applyAlignment="1" applyProtection="1">
      <alignment horizontal="center" vertical="center" wrapText="1"/>
      <protection/>
    </xf>
    <xf numFmtId="49" fontId="6" fillId="24" borderId="10" xfId="56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2" fontId="8" fillId="24" borderId="10" xfId="56" applyNumberFormat="1" applyFont="1" applyFill="1" applyBorder="1" applyAlignment="1" applyProtection="1">
      <alignment horizontal="center" vertical="center" wrapText="1"/>
      <protection/>
    </xf>
    <xf numFmtId="172" fontId="5" fillId="24" borderId="16" xfId="0" applyNumberFormat="1" applyFont="1" applyFill="1" applyBorder="1" applyAlignment="1">
      <alignment horizontal="center" vertical="center" wrapText="1"/>
    </xf>
    <xf numFmtId="172" fontId="5" fillId="24" borderId="11" xfId="0" applyNumberFormat="1" applyFont="1" applyFill="1" applyBorder="1" applyAlignment="1">
      <alignment horizontal="center" vertical="center" wrapText="1"/>
    </xf>
    <xf numFmtId="0" fontId="3" fillId="24" borderId="0" xfId="56" applyNumberFormat="1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>
      <alignment horizontal="right"/>
    </xf>
    <xf numFmtId="172" fontId="5" fillId="24" borderId="16" xfId="0" applyNumberFormat="1" applyFont="1" applyFill="1" applyBorder="1" applyAlignment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0" xfId="56" applyNumberFormat="1" applyFont="1" applyFill="1" applyBorder="1" applyAlignment="1" applyProtection="1">
      <alignment horizontal="left" vertical="center" wrapText="1"/>
      <protection/>
    </xf>
    <xf numFmtId="172" fontId="8" fillId="24" borderId="16" xfId="56" applyNumberFormat="1" applyFont="1" applyFill="1" applyBorder="1" applyAlignment="1" applyProtection="1">
      <alignment horizontal="center" vertical="center" wrapText="1"/>
      <protection/>
    </xf>
    <xf numFmtId="172" fontId="8" fillId="24" borderId="11" xfId="56" applyNumberFormat="1" applyFont="1" applyFill="1" applyBorder="1" applyAlignment="1" applyProtection="1">
      <alignment horizontal="center" vertical="center" wrapText="1"/>
      <protection/>
    </xf>
    <xf numFmtId="172" fontId="5" fillId="24" borderId="10" xfId="0" applyNumberFormat="1" applyFont="1" applyFill="1" applyBorder="1" applyAlignment="1">
      <alignment horizontal="center" wrapText="1"/>
    </xf>
    <xf numFmtId="2" fontId="3" fillId="24" borderId="0" xfId="56" applyNumberFormat="1" applyFont="1" applyFill="1" applyBorder="1" applyAlignment="1" applyProtection="1">
      <alignment horizontal="center" wrapText="1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6" xfId="56" applyNumberFormat="1" applyFont="1" applyFill="1" applyBorder="1" applyAlignment="1" applyProtection="1">
      <alignment horizontal="center" vertical="center"/>
      <protection/>
    </xf>
    <xf numFmtId="3" fontId="6" fillId="0" borderId="17" xfId="56" applyNumberFormat="1" applyFont="1" applyFill="1" applyBorder="1" applyAlignment="1" applyProtection="1">
      <alignment horizontal="center" vertical="center"/>
      <protection/>
    </xf>
    <xf numFmtId="3" fontId="6" fillId="0" borderId="11" xfId="56" applyNumberFormat="1" applyFont="1" applyFill="1" applyBorder="1" applyAlignment="1" applyProtection="1">
      <alignment horizontal="center" vertical="center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1" fillId="2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4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8"/>
  <sheetViews>
    <sheetView zoomScale="75" zoomScaleNormal="75" zoomScalePageLayoutView="0" workbookViewId="0" topLeftCell="A5">
      <selection activeCell="G5" sqref="G5"/>
    </sheetView>
  </sheetViews>
  <sheetFormatPr defaultColWidth="9.00390625" defaultRowHeight="12.75"/>
  <cols>
    <col min="1" max="1" width="26.25390625" style="145" customWidth="1"/>
    <col min="2" max="2" width="6.75390625" style="146" customWidth="1"/>
    <col min="3" max="3" width="4.625" style="147" customWidth="1"/>
    <col min="4" max="4" width="4.375" style="147" customWidth="1"/>
    <col min="5" max="5" width="15.875" style="147" customWidth="1"/>
    <col min="6" max="6" width="5.00390625" style="147" customWidth="1"/>
    <col min="7" max="7" width="12.75390625" style="45" customWidth="1"/>
    <col min="8" max="8" width="12.875" style="68" hidden="1" customWidth="1"/>
    <col min="9" max="9" width="11.125" style="68" hidden="1" customWidth="1"/>
    <col min="10" max="10" width="12.75390625" style="45" customWidth="1"/>
    <col min="11" max="11" width="12.25390625" style="68" hidden="1" customWidth="1"/>
    <col min="12" max="12" width="11.125" style="68" hidden="1" customWidth="1"/>
    <col min="13" max="13" width="12.125" style="45" customWidth="1"/>
    <col min="14" max="14" width="12.625" style="68" hidden="1" customWidth="1"/>
    <col min="15" max="15" width="11.125" style="68" hidden="1" customWidth="1"/>
    <col min="16" max="16384" width="9.125" style="41" customWidth="1"/>
  </cols>
  <sheetData>
    <row r="1" spans="1:15" s="26" customFormat="1" ht="18.75">
      <c r="A1" s="204" t="s">
        <v>334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61"/>
      <c r="O1" s="61"/>
    </row>
    <row r="2" spans="1:15" s="26" customFormat="1" ht="18.75">
      <c r="A2" s="204" t="s">
        <v>340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61"/>
      <c r="O2" s="61"/>
    </row>
    <row r="3" spans="1:15" s="26" customFormat="1" ht="18.75">
      <c r="A3" s="204" t="s">
        <v>291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61"/>
      <c r="O3" s="61"/>
    </row>
    <row r="4" spans="1:15" s="26" customFormat="1" ht="18.75">
      <c r="A4" s="204" t="s">
        <v>886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61"/>
      <c r="O4" s="61"/>
    </row>
    <row r="5" spans="1:15" s="26" customFormat="1" ht="18.75">
      <c r="A5" s="62"/>
      <c r="B5" s="63"/>
      <c r="C5" s="64"/>
      <c r="D5" s="64"/>
      <c r="E5" s="64"/>
      <c r="F5" s="64"/>
      <c r="G5" s="65"/>
      <c r="H5" s="61"/>
      <c r="I5" s="61"/>
      <c r="J5" s="65"/>
      <c r="K5" s="61"/>
      <c r="L5" s="61"/>
      <c r="M5" s="65"/>
      <c r="N5" s="61"/>
      <c r="O5" s="61"/>
    </row>
    <row r="6" spans="1:15" s="26" customFormat="1" ht="18.75">
      <c r="A6" s="203" t="s">
        <v>839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61"/>
      <c r="O6" s="61"/>
    </row>
    <row r="7" spans="1:15" s="26" customFormat="1" ht="18.75">
      <c r="A7" s="203" t="s">
        <v>375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61"/>
      <c r="O7" s="61"/>
    </row>
    <row r="8" spans="1:15" s="26" customFormat="1" ht="18.75">
      <c r="A8" s="66"/>
      <c r="B8" s="67"/>
      <c r="C8" s="67"/>
      <c r="D8" s="67"/>
      <c r="E8" s="67"/>
      <c r="F8" s="67"/>
      <c r="H8" s="68"/>
      <c r="I8" s="68"/>
      <c r="J8" s="69"/>
      <c r="K8" s="68"/>
      <c r="L8" s="68"/>
      <c r="M8" s="70"/>
      <c r="N8" s="68"/>
      <c r="O8" s="68"/>
    </row>
    <row r="9" spans="1:15" ht="15.75">
      <c r="A9" s="71"/>
      <c r="B9" s="72"/>
      <c r="C9" s="73"/>
      <c r="D9" s="73"/>
      <c r="E9" s="73"/>
      <c r="F9" s="74"/>
      <c r="G9" s="75"/>
      <c r="H9" s="76"/>
      <c r="I9" s="76"/>
      <c r="J9" s="77"/>
      <c r="K9" s="78"/>
      <c r="L9" s="78"/>
      <c r="M9" s="79" t="s">
        <v>840</v>
      </c>
      <c r="N9" s="78"/>
      <c r="O9" s="78"/>
    </row>
    <row r="10" spans="1:15" s="80" customFormat="1" ht="33" customHeight="1">
      <c r="A10" s="197" t="s">
        <v>841</v>
      </c>
      <c r="B10" s="198" t="s">
        <v>28</v>
      </c>
      <c r="C10" s="196" t="s">
        <v>842</v>
      </c>
      <c r="D10" s="196" t="s">
        <v>9</v>
      </c>
      <c r="E10" s="196" t="s">
        <v>843</v>
      </c>
      <c r="F10" s="196" t="s">
        <v>8</v>
      </c>
      <c r="G10" s="200" t="s">
        <v>901</v>
      </c>
      <c r="H10" s="199" t="s">
        <v>844</v>
      </c>
      <c r="I10" s="199" t="s">
        <v>845</v>
      </c>
      <c r="J10" s="200" t="s">
        <v>448</v>
      </c>
      <c r="K10" s="199" t="s">
        <v>844</v>
      </c>
      <c r="L10" s="199" t="s">
        <v>845</v>
      </c>
      <c r="M10" s="200" t="s">
        <v>323</v>
      </c>
      <c r="N10" s="199" t="s">
        <v>844</v>
      </c>
      <c r="O10" s="201" t="s">
        <v>845</v>
      </c>
    </row>
    <row r="11" spans="1:15" s="81" customFormat="1" ht="30.75" customHeight="1">
      <c r="A11" s="197"/>
      <c r="B11" s="198"/>
      <c r="C11" s="196"/>
      <c r="D11" s="196"/>
      <c r="E11" s="196"/>
      <c r="F11" s="196"/>
      <c r="G11" s="200"/>
      <c r="H11" s="199"/>
      <c r="I11" s="199"/>
      <c r="J11" s="200"/>
      <c r="K11" s="199"/>
      <c r="L11" s="199"/>
      <c r="M11" s="200"/>
      <c r="N11" s="199"/>
      <c r="O11" s="202"/>
    </row>
    <row r="12" spans="1:15" s="30" customFormat="1" ht="15.75">
      <c r="A12" s="82" t="s">
        <v>846</v>
      </c>
      <c r="B12" s="83"/>
      <c r="C12" s="84"/>
      <c r="D12" s="84"/>
      <c r="E12" s="84"/>
      <c r="F12" s="84"/>
      <c r="G12" s="47">
        <f aca="true" t="shared" si="0" ref="G12:O12">SUM(G13,G225,G233,G285,G309,G376,G437,G545)</f>
        <v>1322195.9</v>
      </c>
      <c r="H12" s="188">
        <f t="shared" si="0"/>
        <v>787228</v>
      </c>
      <c r="I12" s="47">
        <f t="shared" si="0"/>
        <v>534967.9</v>
      </c>
      <c r="J12" s="47">
        <f t="shared" si="0"/>
        <v>1159056.7999999998</v>
      </c>
      <c r="K12" s="188">
        <f t="shared" si="0"/>
        <v>703349.7</v>
      </c>
      <c r="L12" s="47">
        <f t="shared" si="0"/>
        <v>455707.1</v>
      </c>
      <c r="M12" s="47">
        <f t="shared" si="0"/>
        <v>1065919.4</v>
      </c>
      <c r="N12" s="188">
        <f t="shared" si="0"/>
        <v>614224.7999999999</v>
      </c>
      <c r="O12" s="47">
        <f t="shared" si="0"/>
        <v>451694.6</v>
      </c>
    </row>
    <row r="13" spans="1:15" s="30" customFormat="1" ht="78.75">
      <c r="A13" s="27" t="s">
        <v>424</v>
      </c>
      <c r="B13" s="85">
        <v>850</v>
      </c>
      <c r="C13" s="84"/>
      <c r="D13" s="84"/>
      <c r="E13" s="84"/>
      <c r="F13" s="84"/>
      <c r="G13" s="47">
        <f>SUM(G14,G42,G64,G110,G148,G159,G169,G181,G174,G212,G220)</f>
        <v>321880.2</v>
      </c>
      <c r="H13" s="47">
        <f aca="true" t="shared" si="1" ref="H13:O13">SUM(H14,H42,H64,H110,H148,H159,H169,H181,H174,H212,H220)</f>
        <v>96423.59999999999</v>
      </c>
      <c r="I13" s="47">
        <f t="shared" si="1"/>
        <v>225456.60000000003</v>
      </c>
      <c r="J13" s="47">
        <f t="shared" si="1"/>
        <v>251422.89999999997</v>
      </c>
      <c r="K13" s="47">
        <f t="shared" si="1"/>
        <v>54495.1</v>
      </c>
      <c r="L13" s="47">
        <f t="shared" si="1"/>
        <v>196927.80000000002</v>
      </c>
      <c r="M13" s="47">
        <f t="shared" si="1"/>
        <v>232432.1</v>
      </c>
      <c r="N13" s="47">
        <f t="shared" si="1"/>
        <v>28948</v>
      </c>
      <c r="O13" s="47">
        <f t="shared" si="1"/>
        <v>203484.1</v>
      </c>
    </row>
    <row r="14" spans="1:15" ht="31.5">
      <c r="A14" s="31" t="s">
        <v>425</v>
      </c>
      <c r="B14" s="86" t="s">
        <v>426</v>
      </c>
      <c r="C14" s="87" t="s">
        <v>464</v>
      </c>
      <c r="D14" s="37"/>
      <c r="E14" s="37"/>
      <c r="F14" s="37"/>
      <c r="G14" s="88">
        <f>SUM(G15,G19,G32,G36)</f>
        <v>50432.6</v>
      </c>
      <c r="H14" s="88">
        <f aca="true" t="shared" si="2" ref="H14:O14">SUM(H15,H19,H32,H36)</f>
        <v>778</v>
      </c>
      <c r="I14" s="88">
        <f t="shared" si="2"/>
        <v>49654.6</v>
      </c>
      <c r="J14" s="88">
        <f t="shared" si="2"/>
        <v>43854.7</v>
      </c>
      <c r="K14" s="88">
        <f t="shared" si="2"/>
        <v>770.5</v>
      </c>
      <c r="L14" s="88">
        <f t="shared" si="2"/>
        <v>43084.2</v>
      </c>
      <c r="M14" s="88">
        <f t="shared" si="2"/>
        <v>48757.4</v>
      </c>
      <c r="N14" s="88">
        <f t="shared" si="2"/>
        <v>797.3</v>
      </c>
      <c r="O14" s="88">
        <f t="shared" si="2"/>
        <v>47960.1</v>
      </c>
    </row>
    <row r="15" spans="1:15" ht="96.75" customHeight="1">
      <c r="A15" s="31" t="s">
        <v>427</v>
      </c>
      <c r="B15" s="86" t="s">
        <v>426</v>
      </c>
      <c r="C15" s="87" t="s">
        <v>464</v>
      </c>
      <c r="D15" s="87" t="s">
        <v>471</v>
      </c>
      <c r="E15" s="89"/>
      <c r="F15" s="89"/>
      <c r="G15" s="88">
        <f>G16</f>
        <v>2428</v>
      </c>
      <c r="H15" s="88">
        <f aca="true" t="shared" si="3" ref="H15:O17">H16</f>
        <v>0</v>
      </c>
      <c r="I15" s="88">
        <f t="shared" si="3"/>
        <v>2428</v>
      </c>
      <c r="J15" s="88">
        <f>J16</f>
        <v>2525</v>
      </c>
      <c r="K15" s="88">
        <f t="shared" si="3"/>
        <v>0</v>
      </c>
      <c r="L15" s="88">
        <f t="shared" si="3"/>
        <v>2525</v>
      </c>
      <c r="M15" s="88">
        <f>M16</f>
        <v>2646</v>
      </c>
      <c r="N15" s="88">
        <f t="shared" si="3"/>
        <v>0</v>
      </c>
      <c r="O15" s="88">
        <f t="shared" si="3"/>
        <v>2646</v>
      </c>
    </row>
    <row r="16" spans="1:15" ht="47.25">
      <c r="A16" s="90" t="s">
        <v>585</v>
      </c>
      <c r="B16" s="91" t="s">
        <v>426</v>
      </c>
      <c r="C16" s="37" t="s">
        <v>464</v>
      </c>
      <c r="D16" s="46" t="s">
        <v>471</v>
      </c>
      <c r="E16" s="92" t="s">
        <v>786</v>
      </c>
      <c r="F16" s="89"/>
      <c r="G16" s="42">
        <f>G17</f>
        <v>2428</v>
      </c>
      <c r="H16" s="42">
        <f t="shared" si="3"/>
        <v>0</v>
      </c>
      <c r="I16" s="42">
        <f t="shared" si="3"/>
        <v>2428</v>
      </c>
      <c r="J16" s="42">
        <f>J17</f>
        <v>2525</v>
      </c>
      <c r="K16" s="42">
        <f t="shared" si="3"/>
        <v>0</v>
      </c>
      <c r="L16" s="42">
        <f t="shared" si="3"/>
        <v>2525</v>
      </c>
      <c r="M16" s="42">
        <f>M17</f>
        <v>2646</v>
      </c>
      <c r="N16" s="42">
        <f t="shared" si="3"/>
        <v>0</v>
      </c>
      <c r="O16" s="42">
        <f t="shared" si="3"/>
        <v>2646</v>
      </c>
    </row>
    <row r="17" spans="1:15" ht="31.5">
      <c r="A17" s="90" t="s">
        <v>788</v>
      </c>
      <c r="B17" s="91" t="s">
        <v>426</v>
      </c>
      <c r="C17" s="46" t="s">
        <v>464</v>
      </c>
      <c r="D17" s="46" t="s">
        <v>471</v>
      </c>
      <c r="E17" s="92" t="s">
        <v>787</v>
      </c>
      <c r="F17" s="89"/>
      <c r="G17" s="42">
        <f>G18</f>
        <v>2428</v>
      </c>
      <c r="H17" s="42">
        <f t="shared" si="3"/>
        <v>0</v>
      </c>
      <c r="I17" s="42">
        <f t="shared" si="3"/>
        <v>2428</v>
      </c>
      <c r="J17" s="42">
        <f>J18</f>
        <v>2525</v>
      </c>
      <c r="K17" s="42">
        <f t="shared" si="3"/>
        <v>0</v>
      </c>
      <c r="L17" s="42">
        <f t="shared" si="3"/>
        <v>2525</v>
      </c>
      <c r="M17" s="42">
        <f>M18</f>
        <v>2646</v>
      </c>
      <c r="N17" s="42">
        <f t="shared" si="3"/>
        <v>0</v>
      </c>
      <c r="O17" s="42">
        <f t="shared" si="3"/>
        <v>2646</v>
      </c>
    </row>
    <row r="18" spans="1:15" ht="252">
      <c r="A18" s="32" t="s">
        <v>789</v>
      </c>
      <c r="B18" s="91" t="s">
        <v>426</v>
      </c>
      <c r="C18" s="46" t="s">
        <v>464</v>
      </c>
      <c r="D18" s="46" t="s">
        <v>471</v>
      </c>
      <c r="E18" s="37" t="s">
        <v>277</v>
      </c>
      <c r="F18" s="37" t="s">
        <v>428</v>
      </c>
      <c r="G18" s="42">
        <f>SUM(H18:I18)</f>
        <v>2428</v>
      </c>
      <c r="H18" s="42"/>
      <c r="I18" s="42">
        <v>2428</v>
      </c>
      <c r="J18" s="42">
        <f>SUM(K18:L18)</f>
        <v>2525</v>
      </c>
      <c r="K18" s="42">
        <v>0</v>
      </c>
      <c r="L18" s="42">
        <v>2525</v>
      </c>
      <c r="M18" s="42">
        <f>SUM(N18:O18)</f>
        <v>2646</v>
      </c>
      <c r="N18" s="42">
        <v>0</v>
      </c>
      <c r="O18" s="42">
        <v>2646</v>
      </c>
    </row>
    <row r="19" spans="1:15" ht="141.75">
      <c r="A19" s="27" t="s">
        <v>429</v>
      </c>
      <c r="B19" s="93">
        <v>850</v>
      </c>
      <c r="C19" s="87" t="s">
        <v>464</v>
      </c>
      <c r="D19" s="87" t="s">
        <v>465</v>
      </c>
      <c r="E19" s="37"/>
      <c r="F19" s="37"/>
      <c r="G19" s="88">
        <f>SUM(G20,G27)</f>
        <v>47226.6</v>
      </c>
      <c r="H19" s="88">
        <f aca="true" t="shared" si="4" ref="H19:O19">SUM(H20,H27)</f>
        <v>0</v>
      </c>
      <c r="I19" s="88">
        <f t="shared" si="4"/>
        <v>47226.6</v>
      </c>
      <c r="J19" s="88">
        <f t="shared" si="4"/>
        <v>40559.2</v>
      </c>
      <c r="K19" s="88">
        <f t="shared" si="4"/>
        <v>0</v>
      </c>
      <c r="L19" s="88">
        <f t="shared" si="4"/>
        <v>40559.2</v>
      </c>
      <c r="M19" s="88">
        <f t="shared" si="4"/>
        <v>45314.1</v>
      </c>
      <c r="N19" s="88">
        <f t="shared" si="4"/>
        <v>0</v>
      </c>
      <c r="O19" s="88">
        <f t="shared" si="4"/>
        <v>45314.1</v>
      </c>
    </row>
    <row r="20" spans="1:15" ht="94.5">
      <c r="A20" s="94" t="s">
        <v>411</v>
      </c>
      <c r="B20" s="36" t="s">
        <v>426</v>
      </c>
      <c r="C20" s="46" t="s">
        <v>464</v>
      </c>
      <c r="D20" s="46" t="s">
        <v>465</v>
      </c>
      <c r="E20" s="95" t="s">
        <v>412</v>
      </c>
      <c r="F20" s="37"/>
      <c r="G20" s="42">
        <f>SUM(G21,G24)</f>
        <v>60</v>
      </c>
      <c r="H20" s="42">
        <f aca="true" t="shared" si="5" ref="H20:O20">SUM(H21,H24)</f>
        <v>0</v>
      </c>
      <c r="I20" s="42">
        <f t="shared" si="5"/>
        <v>60</v>
      </c>
      <c r="J20" s="42">
        <f t="shared" si="5"/>
        <v>0</v>
      </c>
      <c r="K20" s="42">
        <f t="shared" si="5"/>
        <v>0</v>
      </c>
      <c r="L20" s="42">
        <f t="shared" si="5"/>
        <v>0</v>
      </c>
      <c r="M20" s="42">
        <f t="shared" si="5"/>
        <v>0</v>
      </c>
      <c r="N20" s="42">
        <f t="shared" si="5"/>
        <v>0</v>
      </c>
      <c r="O20" s="42">
        <f t="shared" si="5"/>
        <v>0</v>
      </c>
    </row>
    <row r="21" spans="1:15" ht="157.5">
      <c r="A21" s="94" t="s">
        <v>520</v>
      </c>
      <c r="B21" s="36" t="s">
        <v>426</v>
      </c>
      <c r="C21" s="46" t="s">
        <v>464</v>
      </c>
      <c r="D21" s="46" t="s">
        <v>465</v>
      </c>
      <c r="E21" s="95" t="s">
        <v>521</v>
      </c>
      <c r="F21" s="37"/>
      <c r="G21" s="42">
        <f>G22</f>
        <v>50</v>
      </c>
      <c r="H21" s="42">
        <f aca="true" t="shared" si="6" ref="H21:O25">H22</f>
        <v>0</v>
      </c>
      <c r="I21" s="42">
        <f t="shared" si="6"/>
        <v>50</v>
      </c>
      <c r="J21" s="42">
        <f t="shared" si="6"/>
        <v>0</v>
      </c>
      <c r="K21" s="42">
        <f t="shared" si="6"/>
        <v>0</v>
      </c>
      <c r="L21" s="42">
        <f t="shared" si="6"/>
        <v>0</v>
      </c>
      <c r="M21" s="42">
        <f t="shared" si="6"/>
        <v>0</v>
      </c>
      <c r="N21" s="42">
        <f t="shared" si="6"/>
        <v>0</v>
      </c>
      <c r="O21" s="42">
        <f t="shared" si="6"/>
        <v>0</v>
      </c>
    </row>
    <row r="22" spans="1:15" ht="47.25">
      <c r="A22" s="94" t="s">
        <v>522</v>
      </c>
      <c r="B22" s="36" t="s">
        <v>426</v>
      </c>
      <c r="C22" s="46" t="s">
        <v>464</v>
      </c>
      <c r="D22" s="46" t="s">
        <v>465</v>
      </c>
      <c r="E22" s="95" t="s">
        <v>523</v>
      </c>
      <c r="F22" s="37"/>
      <c r="G22" s="42">
        <f>G23</f>
        <v>50</v>
      </c>
      <c r="H22" s="42">
        <f t="shared" si="6"/>
        <v>0</v>
      </c>
      <c r="I22" s="42">
        <f t="shared" si="6"/>
        <v>50</v>
      </c>
      <c r="J22" s="42">
        <f t="shared" si="6"/>
        <v>0</v>
      </c>
      <c r="K22" s="42">
        <f t="shared" si="6"/>
        <v>0</v>
      </c>
      <c r="L22" s="42">
        <f t="shared" si="6"/>
        <v>0</v>
      </c>
      <c r="M22" s="42">
        <f t="shared" si="6"/>
        <v>0</v>
      </c>
      <c r="N22" s="42">
        <f t="shared" si="6"/>
        <v>0</v>
      </c>
      <c r="O22" s="42">
        <f t="shared" si="6"/>
        <v>0</v>
      </c>
    </row>
    <row r="23" spans="1:15" ht="141.75">
      <c r="A23" s="94" t="s">
        <v>524</v>
      </c>
      <c r="B23" s="36" t="s">
        <v>426</v>
      </c>
      <c r="C23" s="46" t="s">
        <v>464</v>
      </c>
      <c r="D23" s="46" t="s">
        <v>465</v>
      </c>
      <c r="E23" s="96" t="s">
        <v>525</v>
      </c>
      <c r="F23" s="37" t="s">
        <v>430</v>
      </c>
      <c r="G23" s="42">
        <f>SUM(H23:I23)</f>
        <v>50</v>
      </c>
      <c r="H23" s="42"/>
      <c r="I23" s="42">
        <v>50</v>
      </c>
      <c r="J23" s="42"/>
      <c r="K23" s="42"/>
      <c r="L23" s="42"/>
      <c r="M23" s="42"/>
      <c r="N23" s="42"/>
      <c r="O23" s="42"/>
    </row>
    <row r="24" spans="1:15" ht="141.75">
      <c r="A24" s="94" t="s">
        <v>526</v>
      </c>
      <c r="B24" s="36" t="s">
        <v>426</v>
      </c>
      <c r="C24" s="46" t="s">
        <v>464</v>
      </c>
      <c r="D24" s="46" t="s">
        <v>465</v>
      </c>
      <c r="E24" s="95" t="s">
        <v>529</v>
      </c>
      <c r="F24" s="37"/>
      <c r="G24" s="42">
        <f>G25</f>
        <v>10</v>
      </c>
      <c r="H24" s="42">
        <f aca="true" t="shared" si="7" ref="H24:O24">H25</f>
        <v>0</v>
      </c>
      <c r="I24" s="42">
        <f t="shared" si="7"/>
        <v>10</v>
      </c>
      <c r="J24" s="42">
        <f t="shared" si="7"/>
        <v>0</v>
      </c>
      <c r="K24" s="42">
        <f t="shared" si="7"/>
        <v>0</v>
      </c>
      <c r="L24" s="42">
        <f t="shared" si="7"/>
        <v>0</v>
      </c>
      <c r="M24" s="42">
        <f t="shared" si="7"/>
        <v>0</v>
      </c>
      <c r="N24" s="42">
        <f t="shared" si="7"/>
        <v>0</v>
      </c>
      <c r="O24" s="42">
        <f t="shared" si="7"/>
        <v>0</v>
      </c>
    </row>
    <row r="25" spans="1:15" ht="94.5">
      <c r="A25" s="35" t="s">
        <v>530</v>
      </c>
      <c r="B25" s="36" t="s">
        <v>426</v>
      </c>
      <c r="C25" s="46" t="s">
        <v>464</v>
      </c>
      <c r="D25" s="46" t="s">
        <v>465</v>
      </c>
      <c r="E25" s="95" t="s">
        <v>527</v>
      </c>
      <c r="F25" s="37"/>
      <c r="G25" s="42">
        <f>G26</f>
        <v>10</v>
      </c>
      <c r="H25" s="42">
        <f t="shared" si="6"/>
        <v>0</v>
      </c>
      <c r="I25" s="42">
        <f t="shared" si="6"/>
        <v>10</v>
      </c>
      <c r="J25" s="42">
        <f t="shared" si="6"/>
        <v>0</v>
      </c>
      <c r="K25" s="42">
        <f t="shared" si="6"/>
        <v>0</v>
      </c>
      <c r="L25" s="42">
        <f t="shared" si="6"/>
        <v>0</v>
      </c>
      <c r="M25" s="42">
        <f t="shared" si="6"/>
        <v>0</v>
      </c>
      <c r="N25" s="42">
        <f t="shared" si="6"/>
        <v>0</v>
      </c>
      <c r="O25" s="42">
        <f t="shared" si="6"/>
        <v>0</v>
      </c>
    </row>
    <row r="26" spans="1:15" ht="141.75">
      <c r="A26" s="35" t="s">
        <v>531</v>
      </c>
      <c r="B26" s="36" t="s">
        <v>426</v>
      </c>
      <c r="C26" s="46" t="s">
        <v>464</v>
      </c>
      <c r="D26" s="46" t="s">
        <v>465</v>
      </c>
      <c r="E26" s="96" t="s">
        <v>528</v>
      </c>
      <c r="F26" s="37" t="s">
        <v>430</v>
      </c>
      <c r="G26" s="42">
        <f>SUM(H26:I26)</f>
        <v>10</v>
      </c>
      <c r="H26" s="42"/>
      <c r="I26" s="42">
        <v>10</v>
      </c>
      <c r="J26" s="42"/>
      <c r="K26" s="42"/>
      <c r="L26" s="42"/>
      <c r="M26" s="42"/>
      <c r="N26" s="42"/>
      <c r="O26" s="42"/>
    </row>
    <row r="27" spans="1:15" ht="47.25">
      <c r="A27" s="90" t="s">
        <v>585</v>
      </c>
      <c r="B27" s="36" t="s">
        <v>426</v>
      </c>
      <c r="C27" s="46" t="s">
        <v>464</v>
      </c>
      <c r="D27" s="46" t="s">
        <v>465</v>
      </c>
      <c r="E27" s="92" t="s">
        <v>786</v>
      </c>
      <c r="F27" s="37"/>
      <c r="G27" s="42">
        <f aca="true" t="shared" si="8" ref="G27:O27">G28</f>
        <v>47166.6</v>
      </c>
      <c r="H27" s="42">
        <f t="shared" si="8"/>
        <v>0</v>
      </c>
      <c r="I27" s="42">
        <f t="shared" si="8"/>
        <v>47166.6</v>
      </c>
      <c r="J27" s="42">
        <f t="shared" si="8"/>
        <v>40559.2</v>
      </c>
      <c r="K27" s="42">
        <f t="shared" si="8"/>
        <v>0</v>
      </c>
      <c r="L27" s="42">
        <f t="shared" si="8"/>
        <v>40559.2</v>
      </c>
      <c r="M27" s="42">
        <f t="shared" si="8"/>
        <v>45314.1</v>
      </c>
      <c r="N27" s="42">
        <f t="shared" si="8"/>
        <v>0</v>
      </c>
      <c r="O27" s="42">
        <f t="shared" si="8"/>
        <v>45314.1</v>
      </c>
    </row>
    <row r="28" spans="1:15" ht="31.5">
      <c r="A28" s="90" t="s">
        <v>788</v>
      </c>
      <c r="B28" s="36" t="s">
        <v>426</v>
      </c>
      <c r="C28" s="46" t="s">
        <v>464</v>
      </c>
      <c r="D28" s="46" t="s">
        <v>465</v>
      </c>
      <c r="E28" s="92" t="s">
        <v>787</v>
      </c>
      <c r="F28" s="37"/>
      <c r="G28" s="42">
        <f aca="true" t="shared" si="9" ref="G28:O28">SUM(G29:G31)</f>
        <v>47166.6</v>
      </c>
      <c r="H28" s="42">
        <f t="shared" si="9"/>
        <v>0</v>
      </c>
      <c r="I28" s="42">
        <f t="shared" si="9"/>
        <v>47166.6</v>
      </c>
      <c r="J28" s="42">
        <f t="shared" si="9"/>
        <v>40559.2</v>
      </c>
      <c r="K28" s="42">
        <f t="shared" si="9"/>
        <v>0</v>
      </c>
      <c r="L28" s="42">
        <f t="shared" si="9"/>
        <v>40559.2</v>
      </c>
      <c r="M28" s="42">
        <f t="shared" si="9"/>
        <v>45314.1</v>
      </c>
      <c r="N28" s="42">
        <f t="shared" si="9"/>
        <v>0</v>
      </c>
      <c r="O28" s="42">
        <f t="shared" si="9"/>
        <v>45314.1</v>
      </c>
    </row>
    <row r="29" spans="1:15" ht="330.75">
      <c r="A29" s="35" t="s">
        <v>196</v>
      </c>
      <c r="B29" s="36" t="s">
        <v>426</v>
      </c>
      <c r="C29" s="46" t="s">
        <v>464</v>
      </c>
      <c r="D29" s="46" t="s">
        <v>465</v>
      </c>
      <c r="E29" s="37" t="s">
        <v>280</v>
      </c>
      <c r="F29" s="37">
        <v>100</v>
      </c>
      <c r="G29" s="42">
        <f>SUM(H29:I29)</f>
        <v>40899</v>
      </c>
      <c r="H29" s="28"/>
      <c r="I29" s="28">
        <v>40899</v>
      </c>
      <c r="J29" s="42">
        <f>SUM(K29:L29)</f>
        <v>36476.5</v>
      </c>
      <c r="K29" s="28"/>
      <c r="L29" s="28">
        <f>47414-2002-5767-3168.5</f>
        <v>36476.5</v>
      </c>
      <c r="M29" s="42">
        <f>SUM(N29:O29)</f>
        <v>41068.4</v>
      </c>
      <c r="N29" s="28"/>
      <c r="O29" s="28">
        <f>49290-2082-5767-372.6</f>
        <v>41068.4</v>
      </c>
    </row>
    <row r="30" spans="1:15" ht="204.75">
      <c r="A30" s="21" t="s">
        <v>579</v>
      </c>
      <c r="B30" s="36" t="s">
        <v>426</v>
      </c>
      <c r="C30" s="46" t="s">
        <v>464</v>
      </c>
      <c r="D30" s="46" t="s">
        <v>465</v>
      </c>
      <c r="E30" s="37" t="s">
        <v>280</v>
      </c>
      <c r="F30" s="37">
        <v>200</v>
      </c>
      <c r="G30" s="42">
        <f>SUM(H30:I30)</f>
        <v>5860.6</v>
      </c>
      <c r="H30" s="28"/>
      <c r="I30" s="28">
        <v>5860.6</v>
      </c>
      <c r="J30" s="42">
        <f>SUM(K30:L30)</f>
        <v>3740.7</v>
      </c>
      <c r="K30" s="28"/>
      <c r="L30" s="28">
        <f>3755.7-15</f>
        <v>3740.7</v>
      </c>
      <c r="M30" s="42">
        <f>SUM(N30:O30)</f>
        <v>3903.7</v>
      </c>
      <c r="N30" s="28"/>
      <c r="O30" s="28">
        <v>3903.7</v>
      </c>
    </row>
    <row r="31" spans="1:15" ht="189">
      <c r="A31" s="21" t="s">
        <v>580</v>
      </c>
      <c r="B31" s="36" t="s">
        <v>426</v>
      </c>
      <c r="C31" s="46" t="s">
        <v>464</v>
      </c>
      <c r="D31" s="46" t="s">
        <v>465</v>
      </c>
      <c r="E31" s="37" t="s">
        <v>280</v>
      </c>
      <c r="F31" s="37">
        <v>800</v>
      </c>
      <c r="G31" s="42">
        <f>SUM(H31:I31)</f>
        <v>407</v>
      </c>
      <c r="H31" s="28"/>
      <c r="I31" s="28">
        <v>407</v>
      </c>
      <c r="J31" s="42">
        <f>SUM(K31:L31)</f>
        <v>342</v>
      </c>
      <c r="K31" s="28"/>
      <c r="L31" s="28">
        <v>342</v>
      </c>
      <c r="M31" s="42">
        <f>SUM(N31:O31)</f>
        <v>342</v>
      </c>
      <c r="N31" s="28"/>
      <c r="O31" s="28">
        <v>342</v>
      </c>
    </row>
    <row r="32" spans="1:15" s="40" customFormat="1" ht="15.75">
      <c r="A32" s="31" t="s">
        <v>65</v>
      </c>
      <c r="B32" s="86" t="s">
        <v>426</v>
      </c>
      <c r="C32" s="87" t="s">
        <v>464</v>
      </c>
      <c r="D32" s="87" t="s">
        <v>470</v>
      </c>
      <c r="E32" s="89"/>
      <c r="F32" s="89"/>
      <c r="G32" s="88">
        <f>G33</f>
        <v>35</v>
      </c>
      <c r="H32" s="88">
        <f aca="true" t="shared" si="10" ref="H32:O34">H33</f>
        <v>35</v>
      </c>
      <c r="I32" s="88">
        <f t="shared" si="10"/>
        <v>0</v>
      </c>
      <c r="J32" s="88">
        <f>J33</f>
        <v>1.5</v>
      </c>
      <c r="K32" s="88">
        <f t="shared" si="10"/>
        <v>1.5</v>
      </c>
      <c r="L32" s="88">
        <f t="shared" si="10"/>
        <v>0</v>
      </c>
      <c r="M32" s="88">
        <f>M33</f>
        <v>1.3</v>
      </c>
      <c r="N32" s="88">
        <f t="shared" si="10"/>
        <v>1.3</v>
      </c>
      <c r="O32" s="88">
        <f t="shared" si="10"/>
        <v>0</v>
      </c>
    </row>
    <row r="33" spans="1:15" ht="15.75">
      <c r="A33" s="21" t="s">
        <v>911</v>
      </c>
      <c r="B33" s="36" t="s">
        <v>426</v>
      </c>
      <c r="C33" s="46" t="s">
        <v>464</v>
      </c>
      <c r="D33" s="46" t="s">
        <v>470</v>
      </c>
      <c r="E33" s="92" t="s">
        <v>67</v>
      </c>
      <c r="F33" s="37"/>
      <c r="G33" s="42">
        <f>G34</f>
        <v>35</v>
      </c>
      <c r="H33" s="42">
        <f t="shared" si="10"/>
        <v>35</v>
      </c>
      <c r="I33" s="42">
        <f t="shared" si="10"/>
        <v>0</v>
      </c>
      <c r="J33" s="42">
        <f>J34</f>
        <v>1.5</v>
      </c>
      <c r="K33" s="42">
        <f t="shared" si="10"/>
        <v>1.5</v>
      </c>
      <c r="L33" s="42">
        <f t="shared" si="10"/>
        <v>0</v>
      </c>
      <c r="M33" s="42">
        <f>M34</f>
        <v>1.3</v>
      </c>
      <c r="N33" s="42">
        <f t="shared" si="10"/>
        <v>1.3</v>
      </c>
      <c r="O33" s="42">
        <f t="shared" si="10"/>
        <v>0</v>
      </c>
    </row>
    <row r="34" spans="1:15" ht="31.5">
      <c r="A34" s="21" t="s">
        <v>788</v>
      </c>
      <c r="B34" s="36" t="s">
        <v>426</v>
      </c>
      <c r="C34" s="46" t="s">
        <v>464</v>
      </c>
      <c r="D34" s="46" t="s">
        <v>470</v>
      </c>
      <c r="E34" s="92" t="s">
        <v>68</v>
      </c>
      <c r="F34" s="37"/>
      <c r="G34" s="42">
        <f>G35</f>
        <v>35</v>
      </c>
      <c r="H34" s="42">
        <f t="shared" si="10"/>
        <v>35</v>
      </c>
      <c r="I34" s="42">
        <f t="shared" si="10"/>
        <v>0</v>
      </c>
      <c r="J34" s="42">
        <f>J35</f>
        <v>1.5</v>
      </c>
      <c r="K34" s="42">
        <f t="shared" si="10"/>
        <v>1.5</v>
      </c>
      <c r="L34" s="42">
        <f t="shared" si="10"/>
        <v>0</v>
      </c>
      <c r="M34" s="42">
        <f>M35</f>
        <v>1.3</v>
      </c>
      <c r="N34" s="42">
        <f t="shared" si="10"/>
        <v>1.3</v>
      </c>
      <c r="O34" s="42">
        <f t="shared" si="10"/>
        <v>0</v>
      </c>
    </row>
    <row r="35" spans="1:15" ht="204.75">
      <c r="A35" s="94" t="s">
        <v>118</v>
      </c>
      <c r="B35" s="36" t="s">
        <v>426</v>
      </c>
      <c r="C35" s="46" t="s">
        <v>464</v>
      </c>
      <c r="D35" s="46" t="s">
        <v>470</v>
      </c>
      <c r="E35" s="37" t="s">
        <v>66</v>
      </c>
      <c r="F35" s="37" t="s">
        <v>430</v>
      </c>
      <c r="G35" s="42">
        <f>SUM(H35:I35)</f>
        <v>35</v>
      </c>
      <c r="H35" s="28">
        <v>35</v>
      </c>
      <c r="I35" s="28"/>
      <c r="J35" s="42">
        <f>SUM(K35:L35)</f>
        <v>1.5</v>
      </c>
      <c r="K35" s="28">
        <v>1.5</v>
      </c>
      <c r="L35" s="28"/>
      <c r="M35" s="42">
        <f>SUM(N35:O35)</f>
        <v>1.3</v>
      </c>
      <c r="N35" s="28">
        <v>1.3</v>
      </c>
      <c r="O35" s="28"/>
    </row>
    <row r="36" spans="1:15" s="40" customFormat="1" ht="47.25">
      <c r="A36" s="97" t="s">
        <v>792</v>
      </c>
      <c r="B36" s="86" t="s">
        <v>426</v>
      </c>
      <c r="C36" s="89" t="s">
        <v>464</v>
      </c>
      <c r="D36" s="89" t="s">
        <v>791</v>
      </c>
      <c r="E36" s="89"/>
      <c r="F36" s="89"/>
      <c r="G36" s="88">
        <f>G37</f>
        <v>743</v>
      </c>
      <c r="H36" s="88">
        <f aca="true" t="shared" si="11" ref="H36:O36">H37</f>
        <v>743</v>
      </c>
      <c r="I36" s="88">
        <f t="shared" si="11"/>
        <v>0</v>
      </c>
      <c r="J36" s="88">
        <f t="shared" si="11"/>
        <v>769</v>
      </c>
      <c r="K36" s="88">
        <f t="shared" si="11"/>
        <v>769</v>
      </c>
      <c r="L36" s="88">
        <f t="shared" si="11"/>
        <v>0</v>
      </c>
      <c r="M36" s="88">
        <f t="shared" si="11"/>
        <v>796</v>
      </c>
      <c r="N36" s="88">
        <f t="shared" si="11"/>
        <v>796</v>
      </c>
      <c r="O36" s="88">
        <f t="shared" si="11"/>
        <v>0</v>
      </c>
    </row>
    <row r="37" spans="1:15" ht="141.75">
      <c r="A37" s="32" t="s">
        <v>566</v>
      </c>
      <c r="B37" s="36" t="s">
        <v>426</v>
      </c>
      <c r="C37" s="46" t="s">
        <v>464</v>
      </c>
      <c r="D37" s="37" t="s">
        <v>791</v>
      </c>
      <c r="E37" s="95" t="s">
        <v>463</v>
      </c>
      <c r="F37" s="37"/>
      <c r="G37" s="42">
        <f aca="true" t="shared" si="12" ref="G37:O37">SUM(G38)</f>
        <v>743</v>
      </c>
      <c r="H37" s="42">
        <f t="shared" si="12"/>
        <v>743</v>
      </c>
      <c r="I37" s="42">
        <f t="shared" si="12"/>
        <v>0</v>
      </c>
      <c r="J37" s="42">
        <f t="shared" si="12"/>
        <v>769</v>
      </c>
      <c r="K37" s="42">
        <f t="shared" si="12"/>
        <v>769</v>
      </c>
      <c r="L37" s="42">
        <f t="shared" si="12"/>
        <v>0</v>
      </c>
      <c r="M37" s="42">
        <f t="shared" si="12"/>
        <v>796</v>
      </c>
      <c r="N37" s="42">
        <f t="shared" si="12"/>
        <v>796</v>
      </c>
      <c r="O37" s="42">
        <f t="shared" si="12"/>
        <v>0</v>
      </c>
    </row>
    <row r="38" spans="1:15" ht="220.5">
      <c r="A38" s="32" t="s">
        <v>567</v>
      </c>
      <c r="B38" s="36" t="s">
        <v>426</v>
      </c>
      <c r="C38" s="46" t="s">
        <v>464</v>
      </c>
      <c r="D38" s="46" t="s">
        <v>791</v>
      </c>
      <c r="E38" s="95" t="s">
        <v>466</v>
      </c>
      <c r="F38" s="37"/>
      <c r="G38" s="42">
        <f>G39</f>
        <v>743</v>
      </c>
      <c r="H38" s="42">
        <f aca="true" t="shared" si="13" ref="H38:O38">H39</f>
        <v>743</v>
      </c>
      <c r="I38" s="42">
        <f t="shared" si="13"/>
        <v>0</v>
      </c>
      <c r="J38" s="42">
        <f t="shared" si="13"/>
        <v>769</v>
      </c>
      <c r="K38" s="42">
        <f t="shared" si="13"/>
        <v>769</v>
      </c>
      <c r="L38" s="42">
        <f t="shared" si="13"/>
        <v>0</v>
      </c>
      <c r="M38" s="42">
        <f t="shared" si="13"/>
        <v>796</v>
      </c>
      <c r="N38" s="42">
        <f t="shared" si="13"/>
        <v>796</v>
      </c>
      <c r="O38" s="42">
        <f t="shared" si="13"/>
        <v>0</v>
      </c>
    </row>
    <row r="39" spans="1:15" ht="110.25">
      <c r="A39" s="32" t="s">
        <v>781</v>
      </c>
      <c r="B39" s="36" t="s">
        <v>426</v>
      </c>
      <c r="C39" s="46" t="s">
        <v>464</v>
      </c>
      <c r="D39" s="46" t="s">
        <v>791</v>
      </c>
      <c r="E39" s="95" t="s">
        <v>467</v>
      </c>
      <c r="F39" s="37"/>
      <c r="G39" s="42">
        <f>SUM(G40:G41)</f>
        <v>743</v>
      </c>
      <c r="H39" s="42">
        <f aca="true" t="shared" si="14" ref="H39:O39">SUM(H40:H41)</f>
        <v>743</v>
      </c>
      <c r="I39" s="42">
        <f t="shared" si="14"/>
        <v>0</v>
      </c>
      <c r="J39" s="42">
        <f t="shared" si="14"/>
        <v>769</v>
      </c>
      <c r="K39" s="42">
        <f t="shared" si="14"/>
        <v>769</v>
      </c>
      <c r="L39" s="42">
        <f t="shared" si="14"/>
        <v>0</v>
      </c>
      <c r="M39" s="42">
        <f t="shared" si="14"/>
        <v>796</v>
      </c>
      <c r="N39" s="42">
        <f t="shared" si="14"/>
        <v>796</v>
      </c>
      <c r="O39" s="42">
        <f t="shared" si="14"/>
        <v>0</v>
      </c>
    </row>
    <row r="40" spans="1:15" ht="267.75">
      <c r="A40" s="35" t="s">
        <v>122</v>
      </c>
      <c r="B40" s="36" t="s">
        <v>426</v>
      </c>
      <c r="C40" s="46" t="s">
        <v>464</v>
      </c>
      <c r="D40" s="46" t="s">
        <v>791</v>
      </c>
      <c r="E40" s="96" t="s">
        <v>278</v>
      </c>
      <c r="F40" s="37" t="s">
        <v>428</v>
      </c>
      <c r="G40" s="42">
        <f>SUM(H40:I40)</f>
        <v>652</v>
      </c>
      <c r="H40" s="28">
        <v>652</v>
      </c>
      <c r="I40" s="28"/>
      <c r="J40" s="42">
        <f>SUM(K40:L40)</f>
        <v>769</v>
      </c>
      <c r="K40" s="28">
        <v>769</v>
      </c>
      <c r="L40" s="28"/>
      <c r="M40" s="42">
        <f>SUM(N40:O40)</f>
        <v>796</v>
      </c>
      <c r="N40" s="28">
        <v>796</v>
      </c>
      <c r="O40" s="28"/>
    </row>
    <row r="41" spans="1:15" ht="141.75">
      <c r="A41" s="35" t="s">
        <v>806</v>
      </c>
      <c r="B41" s="36" t="s">
        <v>426</v>
      </c>
      <c r="C41" s="46" t="s">
        <v>464</v>
      </c>
      <c r="D41" s="46" t="s">
        <v>791</v>
      </c>
      <c r="E41" s="96" t="s">
        <v>278</v>
      </c>
      <c r="F41" s="37" t="s">
        <v>430</v>
      </c>
      <c r="G41" s="42">
        <f>SUM(H41:I41)</f>
        <v>91</v>
      </c>
      <c r="H41" s="28">
        <v>91</v>
      </c>
      <c r="I41" s="28"/>
      <c r="J41" s="42">
        <f>SUM(K41:L41)</f>
        <v>0</v>
      </c>
      <c r="K41" s="28"/>
      <c r="L41" s="28"/>
      <c r="M41" s="42">
        <f>SUM(N41:O41)</f>
        <v>0</v>
      </c>
      <c r="N41" s="28"/>
      <c r="O41" s="28"/>
    </row>
    <row r="42" spans="1:15" s="40" customFormat="1" ht="63">
      <c r="A42" s="27" t="s">
        <v>431</v>
      </c>
      <c r="B42" s="86" t="s">
        <v>426</v>
      </c>
      <c r="C42" s="98" t="s">
        <v>939</v>
      </c>
      <c r="D42" s="86"/>
      <c r="E42" s="86"/>
      <c r="F42" s="99"/>
      <c r="G42" s="88">
        <f aca="true" t="shared" si="15" ref="G42:O42">SUM(G43,G49,G57)</f>
        <v>7129.4</v>
      </c>
      <c r="H42" s="88">
        <f t="shared" si="15"/>
        <v>790</v>
      </c>
      <c r="I42" s="88">
        <f t="shared" si="15"/>
        <v>6339.4</v>
      </c>
      <c r="J42" s="88">
        <f t="shared" si="15"/>
        <v>5700</v>
      </c>
      <c r="K42" s="88">
        <f t="shared" si="15"/>
        <v>821</v>
      </c>
      <c r="L42" s="88">
        <f t="shared" si="15"/>
        <v>4879</v>
      </c>
      <c r="M42" s="88">
        <f t="shared" si="15"/>
        <v>5350</v>
      </c>
      <c r="N42" s="88">
        <f t="shared" si="15"/>
        <v>854</v>
      </c>
      <c r="O42" s="88">
        <f t="shared" si="15"/>
        <v>4496</v>
      </c>
    </row>
    <row r="43" spans="1:15" s="40" customFormat="1" ht="15.75">
      <c r="A43" s="27" t="s">
        <v>230</v>
      </c>
      <c r="B43" s="86" t="s">
        <v>426</v>
      </c>
      <c r="C43" s="86" t="s">
        <v>939</v>
      </c>
      <c r="D43" s="86" t="s">
        <v>465</v>
      </c>
      <c r="E43" s="86"/>
      <c r="F43" s="99"/>
      <c r="G43" s="88">
        <f>G44</f>
        <v>790</v>
      </c>
      <c r="H43" s="88">
        <f aca="true" t="shared" si="16" ref="H43:O43">H44</f>
        <v>790</v>
      </c>
      <c r="I43" s="88">
        <f t="shared" si="16"/>
        <v>0</v>
      </c>
      <c r="J43" s="88">
        <f t="shared" si="16"/>
        <v>821</v>
      </c>
      <c r="K43" s="88">
        <f t="shared" si="16"/>
        <v>821</v>
      </c>
      <c r="L43" s="88">
        <f t="shared" si="16"/>
        <v>0</v>
      </c>
      <c r="M43" s="88">
        <f t="shared" si="16"/>
        <v>854</v>
      </c>
      <c r="N43" s="88">
        <f t="shared" si="16"/>
        <v>854</v>
      </c>
      <c r="O43" s="88">
        <f t="shared" si="16"/>
        <v>0</v>
      </c>
    </row>
    <row r="44" spans="1:15" ht="94.5">
      <c r="A44" s="32" t="s">
        <v>569</v>
      </c>
      <c r="B44" s="100">
        <v>850</v>
      </c>
      <c r="C44" s="37" t="s">
        <v>939</v>
      </c>
      <c r="D44" s="37" t="s">
        <v>465</v>
      </c>
      <c r="E44" s="95" t="s">
        <v>581</v>
      </c>
      <c r="F44" s="37"/>
      <c r="G44" s="42">
        <f aca="true" t="shared" si="17" ref="G44:O45">G45</f>
        <v>790</v>
      </c>
      <c r="H44" s="42">
        <f t="shared" si="17"/>
        <v>790</v>
      </c>
      <c r="I44" s="42">
        <f t="shared" si="17"/>
        <v>0</v>
      </c>
      <c r="J44" s="42">
        <f t="shared" si="17"/>
        <v>821</v>
      </c>
      <c r="K44" s="42">
        <f t="shared" si="17"/>
        <v>821</v>
      </c>
      <c r="L44" s="42">
        <f t="shared" si="17"/>
        <v>0</v>
      </c>
      <c r="M44" s="42">
        <f t="shared" si="17"/>
        <v>854</v>
      </c>
      <c r="N44" s="42">
        <f t="shared" si="17"/>
        <v>854</v>
      </c>
      <c r="O44" s="42">
        <f t="shared" si="17"/>
        <v>0</v>
      </c>
    </row>
    <row r="45" spans="1:15" ht="236.25" customHeight="1">
      <c r="A45" s="94" t="s">
        <v>570</v>
      </c>
      <c r="B45" s="100">
        <v>850</v>
      </c>
      <c r="C45" s="37" t="s">
        <v>939</v>
      </c>
      <c r="D45" s="37" t="s">
        <v>465</v>
      </c>
      <c r="E45" s="95" t="s">
        <v>582</v>
      </c>
      <c r="F45" s="37"/>
      <c r="G45" s="42">
        <f t="shared" si="17"/>
        <v>790</v>
      </c>
      <c r="H45" s="42">
        <f t="shared" si="17"/>
        <v>790</v>
      </c>
      <c r="I45" s="42">
        <f t="shared" si="17"/>
        <v>0</v>
      </c>
      <c r="J45" s="42">
        <f t="shared" si="17"/>
        <v>821</v>
      </c>
      <c r="K45" s="42">
        <f t="shared" si="17"/>
        <v>821</v>
      </c>
      <c r="L45" s="42">
        <f t="shared" si="17"/>
        <v>0</v>
      </c>
      <c r="M45" s="42">
        <f t="shared" si="17"/>
        <v>854</v>
      </c>
      <c r="N45" s="42">
        <f t="shared" si="17"/>
        <v>854</v>
      </c>
      <c r="O45" s="42">
        <f t="shared" si="17"/>
        <v>0</v>
      </c>
    </row>
    <row r="46" spans="1:15" ht="126" customHeight="1">
      <c r="A46" s="32" t="s">
        <v>578</v>
      </c>
      <c r="B46" s="100">
        <v>850</v>
      </c>
      <c r="C46" s="37" t="s">
        <v>939</v>
      </c>
      <c r="D46" s="37" t="s">
        <v>465</v>
      </c>
      <c r="E46" s="95" t="s">
        <v>583</v>
      </c>
      <c r="F46" s="37"/>
      <c r="G46" s="42">
        <f>SUM(G47:G48)</f>
        <v>790</v>
      </c>
      <c r="H46" s="42">
        <f aca="true" t="shared" si="18" ref="H46:O46">SUM(H47:H48)</f>
        <v>790</v>
      </c>
      <c r="I46" s="42">
        <f t="shared" si="18"/>
        <v>0</v>
      </c>
      <c r="J46" s="42">
        <f t="shared" si="18"/>
        <v>821</v>
      </c>
      <c r="K46" s="42">
        <f t="shared" si="18"/>
        <v>821</v>
      </c>
      <c r="L46" s="42">
        <f t="shared" si="18"/>
        <v>0</v>
      </c>
      <c r="M46" s="42">
        <f t="shared" si="18"/>
        <v>854</v>
      </c>
      <c r="N46" s="42">
        <f t="shared" si="18"/>
        <v>854</v>
      </c>
      <c r="O46" s="42">
        <f t="shared" si="18"/>
        <v>0</v>
      </c>
    </row>
    <row r="47" spans="1:15" ht="285" customHeight="1">
      <c r="A47" s="35" t="s">
        <v>70</v>
      </c>
      <c r="B47" s="100">
        <v>850</v>
      </c>
      <c r="C47" s="37" t="s">
        <v>939</v>
      </c>
      <c r="D47" s="37" t="s">
        <v>465</v>
      </c>
      <c r="E47" s="96" t="s">
        <v>281</v>
      </c>
      <c r="F47" s="37" t="s">
        <v>428</v>
      </c>
      <c r="G47" s="42">
        <f>SUM(H47:I47)</f>
        <v>782</v>
      </c>
      <c r="H47" s="28">
        <v>782</v>
      </c>
      <c r="I47" s="28"/>
      <c r="J47" s="42">
        <f>SUM(K47:L47)</f>
        <v>821</v>
      </c>
      <c r="K47" s="28">
        <v>821</v>
      </c>
      <c r="L47" s="28"/>
      <c r="M47" s="42">
        <f>SUM(N47:O47)</f>
        <v>854</v>
      </c>
      <c r="N47" s="28">
        <v>854</v>
      </c>
      <c r="O47" s="28"/>
    </row>
    <row r="48" spans="1:15" ht="161.25" customHeight="1">
      <c r="A48" s="35" t="s">
        <v>807</v>
      </c>
      <c r="B48" s="100">
        <v>850</v>
      </c>
      <c r="C48" s="37" t="s">
        <v>939</v>
      </c>
      <c r="D48" s="37" t="s">
        <v>465</v>
      </c>
      <c r="E48" s="96" t="s">
        <v>281</v>
      </c>
      <c r="F48" s="37" t="s">
        <v>430</v>
      </c>
      <c r="G48" s="42">
        <f>SUM(H48:I48)</f>
        <v>8</v>
      </c>
      <c r="H48" s="28">
        <v>8</v>
      </c>
      <c r="I48" s="28"/>
      <c r="J48" s="42">
        <f>SUM(K48:L48)</f>
        <v>0</v>
      </c>
      <c r="K48" s="28"/>
      <c r="L48" s="28"/>
      <c r="M48" s="42">
        <f>SUM(N48:O48)</f>
        <v>0</v>
      </c>
      <c r="N48" s="28"/>
      <c r="O48" s="28"/>
    </row>
    <row r="49" spans="1:15" s="40" customFormat="1" ht="110.25">
      <c r="A49" s="27" t="s">
        <v>449</v>
      </c>
      <c r="B49" s="86" t="s">
        <v>426</v>
      </c>
      <c r="C49" s="98" t="s">
        <v>939</v>
      </c>
      <c r="D49" s="86" t="s">
        <v>59</v>
      </c>
      <c r="E49" s="86"/>
      <c r="F49" s="99"/>
      <c r="G49" s="88">
        <f aca="true" t="shared" si="19" ref="G49:O49">G50</f>
        <v>4980.8</v>
      </c>
      <c r="H49" s="88">
        <f t="shared" si="19"/>
        <v>0</v>
      </c>
      <c r="I49" s="88">
        <f t="shared" si="19"/>
        <v>4980.8</v>
      </c>
      <c r="J49" s="88">
        <f t="shared" si="19"/>
        <v>4329</v>
      </c>
      <c r="K49" s="88">
        <f t="shared" si="19"/>
        <v>0</v>
      </c>
      <c r="L49" s="88">
        <f t="shared" si="19"/>
        <v>4329</v>
      </c>
      <c r="M49" s="88">
        <f t="shared" si="19"/>
        <v>4496</v>
      </c>
      <c r="N49" s="88">
        <f t="shared" si="19"/>
        <v>0</v>
      </c>
      <c r="O49" s="88">
        <f t="shared" si="19"/>
        <v>4496</v>
      </c>
    </row>
    <row r="50" spans="1:15" s="40" customFormat="1" ht="141.75">
      <c r="A50" s="32" t="s">
        <v>566</v>
      </c>
      <c r="B50" s="91" t="s">
        <v>432</v>
      </c>
      <c r="C50" s="101" t="s">
        <v>939</v>
      </c>
      <c r="D50" s="36" t="s">
        <v>59</v>
      </c>
      <c r="E50" s="102" t="s">
        <v>463</v>
      </c>
      <c r="F50" s="99"/>
      <c r="G50" s="42">
        <f aca="true" t="shared" si="20" ref="G50:O50">SUM(G51)</f>
        <v>4980.8</v>
      </c>
      <c r="H50" s="42">
        <f t="shared" si="20"/>
        <v>0</v>
      </c>
      <c r="I50" s="42">
        <f t="shared" si="20"/>
        <v>4980.8</v>
      </c>
      <c r="J50" s="42">
        <f t="shared" si="20"/>
        <v>4329</v>
      </c>
      <c r="K50" s="42">
        <f t="shared" si="20"/>
        <v>0</v>
      </c>
      <c r="L50" s="42">
        <f t="shared" si="20"/>
        <v>4329</v>
      </c>
      <c r="M50" s="42">
        <f t="shared" si="20"/>
        <v>4496</v>
      </c>
      <c r="N50" s="42">
        <f t="shared" si="20"/>
        <v>0</v>
      </c>
      <c r="O50" s="42">
        <f t="shared" si="20"/>
        <v>4496</v>
      </c>
    </row>
    <row r="51" spans="1:15" s="40" customFormat="1" ht="267.75">
      <c r="A51" s="94" t="s">
        <v>648</v>
      </c>
      <c r="B51" s="91" t="s">
        <v>432</v>
      </c>
      <c r="C51" s="101" t="s">
        <v>939</v>
      </c>
      <c r="D51" s="36" t="s">
        <v>59</v>
      </c>
      <c r="E51" s="102" t="s">
        <v>766</v>
      </c>
      <c r="F51" s="99"/>
      <c r="G51" s="42">
        <f>SUM(G52,G55)</f>
        <v>4980.8</v>
      </c>
      <c r="H51" s="42">
        <f aca="true" t="shared" si="21" ref="H51:O51">SUM(H52,H55)</f>
        <v>0</v>
      </c>
      <c r="I51" s="42">
        <f t="shared" si="21"/>
        <v>4980.8</v>
      </c>
      <c r="J51" s="42">
        <f t="shared" si="21"/>
        <v>4329</v>
      </c>
      <c r="K51" s="42">
        <f t="shared" si="21"/>
        <v>0</v>
      </c>
      <c r="L51" s="42">
        <f t="shared" si="21"/>
        <v>4329</v>
      </c>
      <c r="M51" s="42">
        <f t="shared" si="21"/>
        <v>4496</v>
      </c>
      <c r="N51" s="42">
        <f t="shared" si="21"/>
        <v>0</v>
      </c>
      <c r="O51" s="42">
        <f t="shared" si="21"/>
        <v>4496</v>
      </c>
    </row>
    <row r="52" spans="1:15" s="40" customFormat="1" ht="78.75">
      <c r="A52" s="94" t="s">
        <v>768</v>
      </c>
      <c r="B52" s="91" t="s">
        <v>432</v>
      </c>
      <c r="C52" s="101" t="s">
        <v>939</v>
      </c>
      <c r="D52" s="36" t="s">
        <v>59</v>
      </c>
      <c r="E52" s="102" t="s">
        <v>767</v>
      </c>
      <c r="F52" s="99"/>
      <c r="G52" s="42">
        <f aca="true" t="shared" si="22" ref="G52:O52">SUM(G53:G54)</f>
        <v>4257.5</v>
      </c>
      <c r="H52" s="42">
        <f t="shared" si="22"/>
        <v>0</v>
      </c>
      <c r="I52" s="42">
        <f t="shared" si="22"/>
        <v>4257.5</v>
      </c>
      <c r="J52" s="42">
        <f t="shared" si="22"/>
        <v>4329</v>
      </c>
      <c r="K52" s="42">
        <f t="shared" si="22"/>
        <v>0</v>
      </c>
      <c r="L52" s="42">
        <f t="shared" si="22"/>
        <v>4329</v>
      </c>
      <c r="M52" s="42">
        <f t="shared" si="22"/>
        <v>4496</v>
      </c>
      <c r="N52" s="42">
        <f t="shared" si="22"/>
        <v>0</v>
      </c>
      <c r="O52" s="42">
        <f t="shared" si="22"/>
        <v>4496</v>
      </c>
    </row>
    <row r="53" spans="1:15" ht="267.75">
      <c r="A53" s="94" t="s">
        <v>395</v>
      </c>
      <c r="B53" s="91" t="s">
        <v>432</v>
      </c>
      <c r="C53" s="101" t="s">
        <v>939</v>
      </c>
      <c r="D53" s="36" t="s">
        <v>59</v>
      </c>
      <c r="E53" s="36" t="s">
        <v>282</v>
      </c>
      <c r="F53" s="103">
        <v>100</v>
      </c>
      <c r="G53" s="42">
        <f>SUM(H53:I53)</f>
        <v>3896</v>
      </c>
      <c r="H53" s="42">
        <v>0</v>
      </c>
      <c r="I53" s="42">
        <v>3896</v>
      </c>
      <c r="J53" s="42">
        <f>SUM(K53:L53)</f>
        <v>4176</v>
      </c>
      <c r="K53" s="42">
        <v>0</v>
      </c>
      <c r="L53" s="42">
        <v>4176</v>
      </c>
      <c r="M53" s="42">
        <f>SUM(N53:O53)</f>
        <v>4343</v>
      </c>
      <c r="N53" s="42">
        <v>0</v>
      </c>
      <c r="O53" s="42">
        <v>4343</v>
      </c>
    </row>
    <row r="54" spans="1:15" ht="141.75">
      <c r="A54" s="94" t="s">
        <v>634</v>
      </c>
      <c r="B54" s="91" t="s">
        <v>432</v>
      </c>
      <c r="C54" s="101" t="s">
        <v>939</v>
      </c>
      <c r="D54" s="36" t="s">
        <v>59</v>
      </c>
      <c r="E54" s="36" t="s">
        <v>282</v>
      </c>
      <c r="F54" s="103">
        <v>200</v>
      </c>
      <c r="G54" s="42">
        <f>SUM(H54:I54)</f>
        <v>361.5</v>
      </c>
      <c r="H54" s="42"/>
      <c r="I54" s="42">
        <f>176.9+15+169.6</f>
        <v>361.5</v>
      </c>
      <c r="J54" s="42">
        <f>SUM(K54:L54)</f>
        <v>153</v>
      </c>
      <c r="K54" s="42"/>
      <c r="L54" s="42">
        <v>153</v>
      </c>
      <c r="M54" s="42">
        <f>SUM(N54:O54)</f>
        <v>153</v>
      </c>
      <c r="N54" s="42"/>
      <c r="O54" s="42">
        <v>153</v>
      </c>
    </row>
    <row r="55" spans="1:15" ht="78.75">
      <c r="A55" s="94" t="s">
        <v>159</v>
      </c>
      <c r="B55" s="91" t="s">
        <v>432</v>
      </c>
      <c r="C55" s="101" t="s">
        <v>939</v>
      </c>
      <c r="D55" s="36" t="s">
        <v>59</v>
      </c>
      <c r="E55" s="102" t="s">
        <v>160</v>
      </c>
      <c r="F55" s="103"/>
      <c r="G55" s="42">
        <f>G56</f>
        <v>723.3</v>
      </c>
      <c r="H55" s="42">
        <f aca="true" t="shared" si="23" ref="H55:O55">H56</f>
        <v>0</v>
      </c>
      <c r="I55" s="42">
        <f t="shared" si="23"/>
        <v>723.3</v>
      </c>
      <c r="J55" s="42">
        <f t="shared" si="23"/>
        <v>0</v>
      </c>
      <c r="K55" s="42">
        <f t="shared" si="23"/>
        <v>0</v>
      </c>
      <c r="L55" s="42">
        <f t="shared" si="23"/>
        <v>0</v>
      </c>
      <c r="M55" s="42">
        <f t="shared" si="23"/>
        <v>0</v>
      </c>
      <c r="N55" s="42">
        <f t="shared" si="23"/>
        <v>0</v>
      </c>
      <c r="O55" s="42">
        <f t="shared" si="23"/>
        <v>0</v>
      </c>
    </row>
    <row r="56" spans="1:15" ht="110.25">
      <c r="A56" s="94" t="s">
        <v>162</v>
      </c>
      <c r="B56" s="91" t="s">
        <v>432</v>
      </c>
      <c r="C56" s="101" t="s">
        <v>939</v>
      </c>
      <c r="D56" s="36" t="s">
        <v>59</v>
      </c>
      <c r="E56" s="36" t="s">
        <v>161</v>
      </c>
      <c r="F56" s="103">
        <v>200</v>
      </c>
      <c r="G56" s="42">
        <f>SUM(H56:I56)</f>
        <v>723.3</v>
      </c>
      <c r="H56" s="42"/>
      <c r="I56" s="42">
        <f>73.3+650</f>
        <v>723.3</v>
      </c>
      <c r="J56" s="42"/>
      <c r="K56" s="42"/>
      <c r="L56" s="42"/>
      <c r="M56" s="42"/>
      <c r="N56" s="42"/>
      <c r="O56" s="42"/>
    </row>
    <row r="57" spans="1:15" s="40" customFormat="1" ht="78.75">
      <c r="A57" s="104" t="s">
        <v>239</v>
      </c>
      <c r="B57" s="105" t="s">
        <v>426</v>
      </c>
      <c r="C57" s="98" t="s">
        <v>939</v>
      </c>
      <c r="D57" s="86" t="s">
        <v>251</v>
      </c>
      <c r="E57" s="86"/>
      <c r="F57" s="99"/>
      <c r="G57" s="88">
        <f aca="true" t="shared" si="24" ref="G57:O57">G58</f>
        <v>1358.6</v>
      </c>
      <c r="H57" s="88">
        <f t="shared" si="24"/>
        <v>0</v>
      </c>
      <c r="I57" s="88">
        <f t="shared" si="24"/>
        <v>1358.6</v>
      </c>
      <c r="J57" s="88">
        <f t="shared" si="24"/>
        <v>550</v>
      </c>
      <c r="K57" s="88">
        <f t="shared" si="24"/>
        <v>0</v>
      </c>
      <c r="L57" s="88">
        <f t="shared" si="24"/>
        <v>550</v>
      </c>
      <c r="M57" s="88">
        <f t="shared" si="24"/>
        <v>0</v>
      </c>
      <c r="N57" s="88">
        <f t="shared" si="24"/>
        <v>0</v>
      </c>
      <c r="O57" s="88">
        <f t="shared" si="24"/>
        <v>0</v>
      </c>
    </row>
    <row r="58" spans="1:15" ht="141.75">
      <c r="A58" s="106" t="s">
        <v>566</v>
      </c>
      <c r="B58" s="91" t="s">
        <v>426</v>
      </c>
      <c r="C58" s="101" t="s">
        <v>939</v>
      </c>
      <c r="D58" s="36" t="s">
        <v>251</v>
      </c>
      <c r="E58" s="102" t="s">
        <v>804</v>
      </c>
      <c r="F58" s="103"/>
      <c r="G58" s="42">
        <f>SUM(G59,)</f>
        <v>1358.6</v>
      </c>
      <c r="H58" s="42">
        <f aca="true" t="shared" si="25" ref="H58:O58">SUM(H59,)</f>
        <v>0</v>
      </c>
      <c r="I58" s="42">
        <f t="shared" si="25"/>
        <v>1358.6</v>
      </c>
      <c r="J58" s="42">
        <f t="shared" si="25"/>
        <v>550</v>
      </c>
      <c r="K58" s="42">
        <f t="shared" si="25"/>
        <v>0</v>
      </c>
      <c r="L58" s="42">
        <f t="shared" si="25"/>
        <v>550</v>
      </c>
      <c r="M58" s="42">
        <f t="shared" si="25"/>
        <v>0</v>
      </c>
      <c r="N58" s="42">
        <f t="shared" si="25"/>
        <v>0</v>
      </c>
      <c r="O58" s="42">
        <f t="shared" si="25"/>
        <v>0</v>
      </c>
    </row>
    <row r="59" spans="1:15" ht="252">
      <c r="A59" s="107" t="s">
        <v>832</v>
      </c>
      <c r="B59" s="91" t="s">
        <v>426</v>
      </c>
      <c r="C59" s="101" t="s">
        <v>939</v>
      </c>
      <c r="D59" s="36" t="s">
        <v>251</v>
      </c>
      <c r="E59" s="102" t="s">
        <v>240</v>
      </c>
      <c r="F59" s="103"/>
      <c r="G59" s="42">
        <f>SUM(G60,G62)</f>
        <v>1358.6</v>
      </c>
      <c r="H59" s="42">
        <f aca="true" t="shared" si="26" ref="H59:O59">SUM(H60,H62)</f>
        <v>0</v>
      </c>
      <c r="I59" s="42">
        <f t="shared" si="26"/>
        <v>1358.6</v>
      </c>
      <c r="J59" s="42">
        <f t="shared" si="26"/>
        <v>550</v>
      </c>
      <c r="K59" s="42">
        <f t="shared" si="26"/>
        <v>0</v>
      </c>
      <c r="L59" s="42">
        <f t="shared" si="26"/>
        <v>550</v>
      </c>
      <c r="M59" s="42">
        <f t="shared" si="26"/>
        <v>0</v>
      </c>
      <c r="N59" s="42">
        <f t="shared" si="26"/>
        <v>0</v>
      </c>
      <c r="O59" s="42">
        <f t="shared" si="26"/>
        <v>0</v>
      </c>
    </row>
    <row r="60" spans="1:15" ht="110.25">
      <c r="A60" s="107" t="s">
        <v>910</v>
      </c>
      <c r="B60" s="91" t="s">
        <v>426</v>
      </c>
      <c r="C60" s="101" t="s">
        <v>939</v>
      </c>
      <c r="D60" s="36" t="s">
        <v>251</v>
      </c>
      <c r="E60" s="102" t="s">
        <v>908</v>
      </c>
      <c r="F60" s="103"/>
      <c r="G60" s="42">
        <f>G61</f>
        <v>150</v>
      </c>
      <c r="H60" s="42">
        <f aca="true" t="shared" si="27" ref="H60:O60">H61</f>
        <v>0</v>
      </c>
      <c r="I60" s="42">
        <f t="shared" si="27"/>
        <v>150</v>
      </c>
      <c r="J60" s="42">
        <f t="shared" si="27"/>
        <v>0</v>
      </c>
      <c r="K60" s="42">
        <f t="shared" si="27"/>
        <v>0</v>
      </c>
      <c r="L60" s="42">
        <f t="shared" si="27"/>
        <v>0</v>
      </c>
      <c r="M60" s="42">
        <f t="shared" si="27"/>
        <v>0</v>
      </c>
      <c r="N60" s="42">
        <f t="shared" si="27"/>
        <v>0</v>
      </c>
      <c r="O60" s="42">
        <f t="shared" si="27"/>
        <v>0</v>
      </c>
    </row>
    <row r="61" spans="1:15" ht="157.5">
      <c r="A61" s="107" t="s">
        <v>321</v>
      </c>
      <c r="B61" s="91" t="s">
        <v>426</v>
      </c>
      <c r="C61" s="101" t="s">
        <v>939</v>
      </c>
      <c r="D61" s="36" t="s">
        <v>251</v>
      </c>
      <c r="E61" s="36" t="s">
        <v>909</v>
      </c>
      <c r="F61" s="103">
        <v>300</v>
      </c>
      <c r="G61" s="42">
        <f>SUM(H61:I61)</f>
        <v>150</v>
      </c>
      <c r="H61" s="42"/>
      <c r="I61" s="42">
        <v>150</v>
      </c>
      <c r="J61" s="42">
        <f>SUM(K61:L61)</f>
        <v>0</v>
      </c>
      <c r="K61" s="42"/>
      <c r="L61" s="42"/>
      <c r="M61" s="42">
        <f>SUM(N61:O61)</f>
        <v>0</v>
      </c>
      <c r="N61" s="42"/>
      <c r="O61" s="42"/>
    </row>
    <row r="62" spans="1:15" ht="63.75" customHeight="1">
      <c r="A62" s="107" t="s">
        <v>243</v>
      </c>
      <c r="B62" s="91" t="s">
        <v>426</v>
      </c>
      <c r="C62" s="101" t="s">
        <v>939</v>
      </c>
      <c r="D62" s="36" t="s">
        <v>251</v>
      </c>
      <c r="E62" s="102" t="s">
        <v>244</v>
      </c>
      <c r="F62" s="103"/>
      <c r="G62" s="42">
        <f aca="true" t="shared" si="28" ref="G62:O62">G63</f>
        <v>1208.6</v>
      </c>
      <c r="H62" s="42">
        <f t="shared" si="28"/>
        <v>0</v>
      </c>
      <c r="I62" s="42">
        <f t="shared" si="28"/>
        <v>1208.6</v>
      </c>
      <c r="J62" s="42">
        <f t="shared" si="28"/>
        <v>550</v>
      </c>
      <c r="K62" s="42">
        <f t="shared" si="28"/>
        <v>0</v>
      </c>
      <c r="L62" s="42">
        <f t="shared" si="28"/>
        <v>550</v>
      </c>
      <c r="M62" s="42">
        <f t="shared" si="28"/>
        <v>0</v>
      </c>
      <c r="N62" s="42">
        <f t="shared" si="28"/>
        <v>0</v>
      </c>
      <c r="O62" s="42">
        <f t="shared" si="28"/>
        <v>0</v>
      </c>
    </row>
    <row r="63" spans="1:15" ht="113.25" customHeight="1">
      <c r="A63" s="107" t="s">
        <v>322</v>
      </c>
      <c r="B63" s="91" t="s">
        <v>426</v>
      </c>
      <c r="C63" s="101" t="s">
        <v>939</v>
      </c>
      <c r="D63" s="36" t="s">
        <v>251</v>
      </c>
      <c r="E63" s="36" t="s">
        <v>242</v>
      </c>
      <c r="F63" s="103">
        <v>200</v>
      </c>
      <c r="G63" s="42">
        <f>SUM(H63:I63)</f>
        <v>1208.6</v>
      </c>
      <c r="H63" s="42"/>
      <c r="I63" s="42">
        <f>997.4+211.2</f>
        <v>1208.6</v>
      </c>
      <c r="J63" s="42">
        <f>SUM(K63:L63)</f>
        <v>550</v>
      </c>
      <c r="K63" s="42"/>
      <c r="L63" s="42">
        <v>550</v>
      </c>
      <c r="M63" s="42">
        <f>SUM(N63:O63)</f>
        <v>0</v>
      </c>
      <c r="N63" s="42"/>
      <c r="O63" s="42"/>
    </row>
    <row r="64" spans="1:15" ht="31.5">
      <c r="A64" s="31" t="s">
        <v>433</v>
      </c>
      <c r="B64" s="86" t="s">
        <v>426</v>
      </c>
      <c r="C64" s="87" t="s">
        <v>465</v>
      </c>
      <c r="D64" s="37"/>
      <c r="E64" s="37"/>
      <c r="F64" s="37"/>
      <c r="G64" s="88">
        <f aca="true" t="shared" si="29" ref="G64:O64">SUM(G65,G72,G89,G80)</f>
        <v>84710.3</v>
      </c>
      <c r="H64" s="88">
        <f t="shared" si="29"/>
        <v>11925.8</v>
      </c>
      <c r="I64" s="88">
        <f t="shared" si="29"/>
        <v>72784.5</v>
      </c>
      <c r="J64" s="88">
        <f t="shared" si="29"/>
        <v>68046.2</v>
      </c>
      <c r="K64" s="88">
        <f t="shared" si="29"/>
        <v>7114.200000000001</v>
      </c>
      <c r="L64" s="88">
        <f t="shared" si="29"/>
        <v>60932</v>
      </c>
      <c r="M64" s="88">
        <f t="shared" si="29"/>
        <v>67888.20000000001</v>
      </c>
      <c r="N64" s="88">
        <f t="shared" si="29"/>
        <v>8162.8</v>
      </c>
      <c r="O64" s="88">
        <f t="shared" si="29"/>
        <v>59725.4</v>
      </c>
    </row>
    <row r="65" spans="1:15" ht="31.5">
      <c r="A65" s="31" t="s">
        <v>43</v>
      </c>
      <c r="B65" s="86" t="s">
        <v>426</v>
      </c>
      <c r="C65" s="87" t="s">
        <v>465</v>
      </c>
      <c r="D65" s="87" t="s">
        <v>470</v>
      </c>
      <c r="E65" s="37"/>
      <c r="F65" s="37"/>
      <c r="G65" s="88">
        <f aca="true" t="shared" si="30" ref="G65:O65">SUM(G66,)</f>
        <v>467.1</v>
      </c>
      <c r="H65" s="88">
        <f t="shared" si="30"/>
        <v>467.1</v>
      </c>
      <c r="I65" s="88">
        <f t="shared" si="30"/>
        <v>0</v>
      </c>
      <c r="J65" s="88">
        <f t="shared" si="30"/>
        <v>395.5</v>
      </c>
      <c r="K65" s="88">
        <f t="shared" si="30"/>
        <v>395.5</v>
      </c>
      <c r="L65" s="88">
        <f t="shared" si="30"/>
        <v>0</v>
      </c>
      <c r="M65" s="88">
        <f t="shared" si="30"/>
        <v>333.4</v>
      </c>
      <c r="N65" s="88">
        <f t="shared" si="30"/>
        <v>333.4</v>
      </c>
      <c r="O65" s="88">
        <f t="shared" si="30"/>
        <v>0</v>
      </c>
    </row>
    <row r="66" spans="1:15" ht="110.25">
      <c r="A66" s="32" t="s">
        <v>651</v>
      </c>
      <c r="B66" s="91" t="s">
        <v>432</v>
      </c>
      <c r="C66" s="46" t="s">
        <v>465</v>
      </c>
      <c r="D66" s="46" t="s">
        <v>470</v>
      </c>
      <c r="E66" s="95" t="s">
        <v>871</v>
      </c>
      <c r="F66" s="37"/>
      <c r="G66" s="42">
        <f>G67</f>
        <v>467.1</v>
      </c>
      <c r="H66" s="42">
        <f aca="true" t="shared" si="31" ref="H66:O66">H67</f>
        <v>467.1</v>
      </c>
      <c r="I66" s="42">
        <f t="shared" si="31"/>
        <v>0</v>
      </c>
      <c r="J66" s="42">
        <f>J67</f>
        <v>395.5</v>
      </c>
      <c r="K66" s="42">
        <f t="shared" si="31"/>
        <v>395.5</v>
      </c>
      <c r="L66" s="42">
        <f t="shared" si="31"/>
        <v>0</v>
      </c>
      <c r="M66" s="42">
        <f>M67</f>
        <v>333.4</v>
      </c>
      <c r="N66" s="42">
        <f t="shared" si="31"/>
        <v>333.4</v>
      </c>
      <c r="O66" s="42">
        <f t="shared" si="31"/>
        <v>0</v>
      </c>
    </row>
    <row r="67" spans="1:15" ht="189">
      <c r="A67" s="32" t="s">
        <v>652</v>
      </c>
      <c r="B67" s="91" t="s">
        <v>432</v>
      </c>
      <c r="C67" s="46" t="s">
        <v>465</v>
      </c>
      <c r="D67" s="46" t="s">
        <v>470</v>
      </c>
      <c r="E67" s="95" t="s">
        <v>209</v>
      </c>
      <c r="F67" s="37"/>
      <c r="G67" s="42">
        <f aca="true" t="shared" si="32" ref="G67:O67">SUM(G68,G70)</f>
        <v>467.1</v>
      </c>
      <c r="H67" s="42">
        <f t="shared" si="32"/>
        <v>467.1</v>
      </c>
      <c r="I67" s="42">
        <f t="shared" si="32"/>
        <v>0</v>
      </c>
      <c r="J67" s="42">
        <f t="shared" si="32"/>
        <v>395.5</v>
      </c>
      <c r="K67" s="42">
        <f t="shared" si="32"/>
        <v>395.5</v>
      </c>
      <c r="L67" s="42">
        <f t="shared" si="32"/>
        <v>0</v>
      </c>
      <c r="M67" s="42">
        <f t="shared" si="32"/>
        <v>333.4</v>
      </c>
      <c r="N67" s="42">
        <f t="shared" si="32"/>
        <v>333.4</v>
      </c>
      <c r="O67" s="42">
        <f t="shared" si="32"/>
        <v>0</v>
      </c>
    </row>
    <row r="68" spans="1:15" ht="94.5">
      <c r="A68" s="35" t="s">
        <v>75</v>
      </c>
      <c r="B68" s="36" t="s">
        <v>426</v>
      </c>
      <c r="C68" s="46" t="s">
        <v>465</v>
      </c>
      <c r="D68" s="46" t="s">
        <v>470</v>
      </c>
      <c r="E68" s="95" t="s">
        <v>621</v>
      </c>
      <c r="F68" s="37"/>
      <c r="G68" s="42">
        <f>G69</f>
        <v>81.1</v>
      </c>
      <c r="H68" s="42">
        <f aca="true" t="shared" si="33" ref="H68:O68">H69</f>
        <v>81.1</v>
      </c>
      <c r="I68" s="42">
        <f t="shared" si="33"/>
        <v>0</v>
      </c>
      <c r="J68" s="42">
        <f t="shared" si="33"/>
        <v>84.3</v>
      </c>
      <c r="K68" s="42">
        <f t="shared" si="33"/>
        <v>84.3</v>
      </c>
      <c r="L68" s="42">
        <f t="shared" si="33"/>
        <v>0</v>
      </c>
      <c r="M68" s="42">
        <f t="shared" si="33"/>
        <v>84.3</v>
      </c>
      <c r="N68" s="42">
        <f t="shared" si="33"/>
        <v>84.3</v>
      </c>
      <c r="O68" s="42">
        <f t="shared" si="33"/>
        <v>0</v>
      </c>
    </row>
    <row r="69" spans="1:15" ht="362.25">
      <c r="A69" s="35" t="s">
        <v>746</v>
      </c>
      <c r="B69" s="36" t="s">
        <v>426</v>
      </c>
      <c r="C69" s="46" t="s">
        <v>465</v>
      </c>
      <c r="D69" s="46" t="s">
        <v>470</v>
      </c>
      <c r="E69" s="95" t="s">
        <v>2</v>
      </c>
      <c r="F69" s="37" t="s">
        <v>428</v>
      </c>
      <c r="G69" s="42">
        <f>SUM(H69:I69)</f>
        <v>81.1</v>
      </c>
      <c r="H69" s="28">
        <v>81.1</v>
      </c>
      <c r="I69" s="28"/>
      <c r="J69" s="42">
        <f>SUM(K69:L69)</f>
        <v>84.3</v>
      </c>
      <c r="K69" s="28">
        <v>84.3</v>
      </c>
      <c r="L69" s="28"/>
      <c r="M69" s="42">
        <f>SUM(N69:O69)</f>
        <v>84.3</v>
      </c>
      <c r="N69" s="28">
        <v>84.3</v>
      </c>
      <c r="O69" s="28"/>
    </row>
    <row r="70" spans="1:15" ht="82.5" customHeight="1">
      <c r="A70" s="35" t="s">
        <v>385</v>
      </c>
      <c r="B70" s="36" t="s">
        <v>426</v>
      </c>
      <c r="C70" s="37" t="s">
        <v>465</v>
      </c>
      <c r="D70" s="37" t="s">
        <v>470</v>
      </c>
      <c r="E70" s="95" t="s">
        <v>383</v>
      </c>
      <c r="F70" s="37"/>
      <c r="G70" s="42">
        <f aca="true" t="shared" si="34" ref="G70:O70">G71</f>
        <v>386</v>
      </c>
      <c r="H70" s="28">
        <f t="shared" si="34"/>
        <v>386</v>
      </c>
      <c r="I70" s="28">
        <f t="shared" si="34"/>
        <v>0</v>
      </c>
      <c r="J70" s="42">
        <f t="shared" si="34"/>
        <v>311.2</v>
      </c>
      <c r="K70" s="28">
        <f t="shared" si="34"/>
        <v>311.2</v>
      </c>
      <c r="L70" s="28">
        <f t="shared" si="34"/>
        <v>0</v>
      </c>
      <c r="M70" s="42">
        <f t="shared" si="34"/>
        <v>249.1</v>
      </c>
      <c r="N70" s="28">
        <f t="shared" si="34"/>
        <v>249.1</v>
      </c>
      <c r="O70" s="28">
        <f t="shared" si="34"/>
        <v>0</v>
      </c>
    </row>
    <row r="71" spans="1:15" ht="226.5" customHeight="1">
      <c r="A71" s="35" t="s">
        <v>76</v>
      </c>
      <c r="B71" s="36" t="s">
        <v>426</v>
      </c>
      <c r="C71" s="37" t="s">
        <v>465</v>
      </c>
      <c r="D71" s="37" t="s">
        <v>470</v>
      </c>
      <c r="E71" s="96" t="s">
        <v>384</v>
      </c>
      <c r="F71" s="37" t="s">
        <v>53</v>
      </c>
      <c r="G71" s="42">
        <f>H71+I71</f>
        <v>386</v>
      </c>
      <c r="H71" s="28">
        <v>386</v>
      </c>
      <c r="I71" s="28"/>
      <c r="J71" s="42">
        <f>K71+L71</f>
        <v>311.2</v>
      </c>
      <c r="K71" s="28">
        <v>311.2</v>
      </c>
      <c r="L71" s="28"/>
      <c r="M71" s="42">
        <f>N71+O71</f>
        <v>249.1</v>
      </c>
      <c r="N71" s="28">
        <v>249.1</v>
      </c>
      <c r="O71" s="28"/>
    </row>
    <row r="72" spans="1:15" ht="15.75">
      <c r="A72" s="31" t="s">
        <v>44</v>
      </c>
      <c r="B72" s="86" t="s">
        <v>426</v>
      </c>
      <c r="C72" s="87" t="s">
        <v>465</v>
      </c>
      <c r="D72" s="87" t="s">
        <v>941</v>
      </c>
      <c r="E72" s="37"/>
      <c r="F72" s="37"/>
      <c r="G72" s="88">
        <f aca="true" t="shared" si="35" ref="G72:O73">G73</f>
        <v>4327.1</v>
      </c>
      <c r="H72" s="88">
        <f t="shared" si="35"/>
        <v>8.1</v>
      </c>
      <c r="I72" s="88">
        <f t="shared" si="35"/>
        <v>4319</v>
      </c>
      <c r="J72" s="88">
        <f t="shared" si="35"/>
        <v>4327.1</v>
      </c>
      <c r="K72" s="88">
        <f t="shared" si="35"/>
        <v>8.1</v>
      </c>
      <c r="L72" s="88">
        <f t="shared" si="35"/>
        <v>4319</v>
      </c>
      <c r="M72" s="88">
        <f t="shared" si="35"/>
        <v>1753</v>
      </c>
      <c r="N72" s="88">
        <f t="shared" si="35"/>
        <v>8.1</v>
      </c>
      <c r="O72" s="88">
        <f t="shared" si="35"/>
        <v>1744.9</v>
      </c>
    </row>
    <row r="73" spans="1:15" ht="141.75">
      <c r="A73" s="32" t="s">
        <v>328</v>
      </c>
      <c r="B73" s="36" t="s">
        <v>426</v>
      </c>
      <c r="C73" s="46" t="s">
        <v>465</v>
      </c>
      <c r="D73" s="46" t="s">
        <v>941</v>
      </c>
      <c r="E73" s="95" t="s">
        <v>325</v>
      </c>
      <c r="F73" s="37"/>
      <c r="G73" s="42">
        <f t="shared" si="35"/>
        <v>4327.1</v>
      </c>
      <c r="H73" s="42">
        <f t="shared" si="35"/>
        <v>8.1</v>
      </c>
      <c r="I73" s="42">
        <f t="shared" si="35"/>
        <v>4319</v>
      </c>
      <c r="J73" s="42">
        <f t="shared" si="35"/>
        <v>4327.1</v>
      </c>
      <c r="K73" s="42">
        <f t="shared" si="35"/>
        <v>8.1</v>
      </c>
      <c r="L73" s="42">
        <f t="shared" si="35"/>
        <v>4319</v>
      </c>
      <c r="M73" s="42">
        <f t="shared" si="35"/>
        <v>1753</v>
      </c>
      <c r="N73" s="42">
        <f t="shared" si="35"/>
        <v>8.1</v>
      </c>
      <c r="O73" s="42">
        <f t="shared" si="35"/>
        <v>1744.9</v>
      </c>
    </row>
    <row r="74" spans="1:15" ht="192" customHeight="1">
      <c r="A74" s="32" t="s">
        <v>109</v>
      </c>
      <c r="B74" s="36" t="s">
        <v>426</v>
      </c>
      <c r="C74" s="46" t="s">
        <v>465</v>
      </c>
      <c r="D74" s="46" t="s">
        <v>941</v>
      </c>
      <c r="E74" s="95" t="s">
        <v>326</v>
      </c>
      <c r="F74" s="37"/>
      <c r="G74" s="42">
        <f>SUM(G75,G78)</f>
        <v>4327.1</v>
      </c>
      <c r="H74" s="42">
        <f aca="true" t="shared" si="36" ref="H74:O74">SUM(H75,H78)</f>
        <v>8.1</v>
      </c>
      <c r="I74" s="42">
        <f t="shared" si="36"/>
        <v>4319</v>
      </c>
      <c r="J74" s="42">
        <f t="shared" si="36"/>
        <v>4327.1</v>
      </c>
      <c r="K74" s="42">
        <f t="shared" si="36"/>
        <v>8.1</v>
      </c>
      <c r="L74" s="42">
        <f t="shared" si="36"/>
        <v>4319</v>
      </c>
      <c r="M74" s="42">
        <f t="shared" si="36"/>
        <v>1753</v>
      </c>
      <c r="N74" s="42">
        <f t="shared" si="36"/>
        <v>8.1</v>
      </c>
      <c r="O74" s="42">
        <f t="shared" si="36"/>
        <v>1744.9</v>
      </c>
    </row>
    <row r="75" spans="1:15" ht="78.75">
      <c r="A75" s="32" t="s">
        <v>329</v>
      </c>
      <c r="B75" s="36" t="s">
        <v>426</v>
      </c>
      <c r="C75" s="46" t="s">
        <v>465</v>
      </c>
      <c r="D75" s="46" t="s">
        <v>941</v>
      </c>
      <c r="E75" s="95" t="s">
        <v>327</v>
      </c>
      <c r="F75" s="37"/>
      <c r="G75" s="42">
        <f>SUM(G76:G77)</f>
        <v>3469.1</v>
      </c>
      <c r="H75" s="42">
        <f aca="true" t="shared" si="37" ref="H75:O75">SUM(H76:H77)</f>
        <v>8.1</v>
      </c>
      <c r="I75" s="42">
        <f t="shared" si="37"/>
        <v>3461</v>
      </c>
      <c r="J75" s="42">
        <f t="shared" si="37"/>
        <v>3469.1</v>
      </c>
      <c r="K75" s="42">
        <f t="shared" si="37"/>
        <v>8.1</v>
      </c>
      <c r="L75" s="42">
        <f t="shared" si="37"/>
        <v>3461</v>
      </c>
      <c r="M75" s="42">
        <f t="shared" si="37"/>
        <v>1753</v>
      </c>
      <c r="N75" s="42">
        <f t="shared" si="37"/>
        <v>8.1</v>
      </c>
      <c r="O75" s="42">
        <f t="shared" si="37"/>
        <v>1744.9</v>
      </c>
    </row>
    <row r="76" spans="1:15" ht="110.25">
      <c r="A76" s="94" t="s">
        <v>555</v>
      </c>
      <c r="B76" s="36" t="s">
        <v>426</v>
      </c>
      <c r="C76" s="46" t="s">
        <v>465</v>
      </c>
      <c r="D76" s="46" t="s">
        <v>941</v>
      </c>
      <c r="E76" s="96" t="s">
        <v>284</v>
      </c>
      <c r="F76" s="37" t="s">
        <v>430</v>
      </c>
      <c r="G76" s="42">
        <f>SUM(H76:I76)</f>
        <v>3461</v>
      </c>
      <c r="H76" s="42">
        <v>0</v>
      </c>
      <c r="I76" s="42">
        <v>3461</v>
      </c>
      <c r="J76" s="42">
        <f>SUM(K76:L76)</f>
        <v>3461</v>
      </c>
      <c r="K76" s="42">
        <v>0</v>
      </c>
      <c r="L76" s="42">
        <v>3461</v>
      </c>
      <c r="M76" s="42">
        <f>SUM(N76:O76)</f>
        <v>1744.9</v>
      </c>
      <c r="N76" s="42">
        <v>0</v>
      </c>
      <c r="O76" s="42">
        <v>1744.9</v>
      </c>
    </row>
    <row r="77" spans="1:15" ht="330.75">
      <c r="A77" s="94" t="s">
        <v>745</v>
      </c>
      <c r="B77" s="36" t="s">
        <v>426</v>
      </c>
      <c r="C77" s="46" t="s">
        <v>465</v>
      </c>
      <c r="D77" s="46" t="s">
        <v>941</v>
      </c>
      <c r="E77" s="96" t="s">
        <v>586</v>
      </c>
      <c r="F77" s="37" t="s">
        <v>428</v>
      </c>
      <c r="G77" s="42">
        <f>SUM(H77:I77)</f>
        <v>8.1</v>
      </c>
      <c r="H77" s="42">
        <v>8.1</v>
      </c>
      <c r="I77" s="42">
        <v>0</v>
      </c>
      <c r="J77" s="42">
        <f>SUM(K77:L77)</f>
        <v>8.1</v>
      </c>
      <c r="K77" s="42">
        <v>8.1</v>
      </c>
      <c r="L77" s="42">
        <v>0</v>
      </c>
      <c r="M77" s="42">
        <f>SUM(N77:O77)</f>
        <v>8.1</v>
      </c>
      <c r="N77" s="42">
        <v>8.1</v>
      </c>
      <c r="O77" s="42">
        <v>0</v>
      </c>
    </row>
    <row r="78" spans="1:15" ht="78.75">
      <c r="A78" s="94" t="s">
        <v>588</v>
      </c>
      <c r="B78" s="36" t="s">
        <v>426</v>
      </c>
      <c r="C78" s="46" t="s">
        <v>465</v>
      </c>
      <c r="D78" s="46" t="s">
        <v>941</v>
      </c>
      <c r="E78" s="95" t="s">
        <v>587</v>
      </c>
      <c r="F78" s="37"/>
      <c r="G78" s="42">
        <f>G79</f>
        <v>858</v>
      </c>
      <c r="H78" s="42">
        <f aca="true" t="shared" si="38" ref="H78:O78">H79</f>
        <v>0</v>
      </c>
      <c r="I78" s="42">
        <f t="shared" si="38"/>
        <v>858</v>
      </c>
      <c r="J78" s="42">
        <f t="shared" si="38"/>
        <v>858</v>
      </c>
      <c r="K78" s="42">
        <f t="shared" si="38"/>
        <v>0</v>
      </c>
      <c r="L78" s="42">
        <f t="shared" si="38"/>
        <v>858</v>
      </c>
      <c r="M78" s="42">
        <f t="shared" si="38"/>
        <v>0</v>
      </c>
      <c r="N78" s="42">
        <f t="shared" si="38"/>
        <v>0</v>
      </c>
      <c r="O78" s="42">
        <f t="shared" si="38"/>
        <v>0</v>
      </c>
    </row>
    <row r="79" spans="1:15" ht="157.5">
      <c r="A79" s="94" t="s">
        <v>556</v>
      </c>
      <c r="B79" s="36" t="s">
        <v>426</v>
      </c>
      <c r="C79" s="46" t="s">
        <v>465</v>
      </c>
      <c r="D79" s="46" t="s">
        <v>941</v>
      </c>
      <c r="E79" s="96" t="s">
        <v>972</v>
      </c>
      <c r="F79" s="37" t="s">
        <v>430</v>
      </c>
      <c r="G79" s="42">
        <f>SUM(H79:I79)</f>
        <v>858</v>
      </c>
      <c r="H79" s="42"/>
      <c r="I79" s="42">
        <v>858</v>
      </c>
      <c r="J79" s="42">
        <f>SUM(K79:L79)</f>
        <v>858</v>
      </c>
      <c r="K79" s="42"/>
      <c r="L79" s="42">
        <v>858</v>
      </c>
      <c r="M79" s="42">
        <f>SUM(N79:O79)</f>
        <v>0</v>
      </c>
      <c r="N79" s="42"/>
      <c r="O79" s="42"/>
    </row>
    <row r="80" spans="1:15" s="40" customFormat="1" ht="31.5">
      <c r="A80" s="31" t="s">
        <v>825</v>
      </c>
      <c r="B80" s="86" t="s">
        <v>426</v>
      </c>
      <c r="C80" s="87" t="s">
        <v>465</v>
      </c>
      <c r="D80" s="87" t="s">
        <v>940</v>
      </c>
      <c r="E80" s="108"/>
      <c r="F80" s="89"/>
      <c r="G80" s="88">
        <f>SUM(G81,G86)</f>
        <v>26624</v>
      </c>
      <c r="H80" s="88">
        <f aca="true" t="shared" si="39" ref="H80:O80">SUM(H81,H86)</f>
        <v>6036.4</v>
      </c>
      <c r="I80" s="88">
        <f t="shared" si="39"/>
        <v>20587.600000000002</v>
      </c>
      <c r="J80" s="88">
        <f t="shared" si="39"/>
        <v>14827</v>
      </c>
      <c r="K80" s="88">
        <f t="shared" si="39"/>
        <v>0</v>
      </c>
      <c r="L80" s="88">
        <f t="shared" si="39"/>
        <v>14827</v>
      </c>
      <c r="M80" s="88">
        <f t="shared" si="39"/>
        <v>14572</v>
      </c>
      <c r="N80" s="88">
        <f t="shared" si="39"/>
        <v>0</v>
      </c>
      <c r="O80" s="88">
        <f t="shared" si="39"/>
        <v>14572</v>
      </c>
    </row>
    <row r="81" spans="1:15" s="40" customFormat="1" ht="126">
      <c r="A81" s="32" t="s">
        <v>110</v>
      </c>
      <c r="B81" s="36" t="s">
        <v>426</v>
      </c>
      <c r="C81" s="46" t="s">
        <v>465</v>
      </c>
      <c r="D81" s="46" t="s">
        <v>940</v>
      </c>
      <c r="E81" s="95" t="s">
        <v>325</v>
      </c>
      <c r="F81" s="89"/>
      <c r="G81" s="42">
        <f aca="true" t="shared" si="40" ref="G81:O81">G82</f>
        <v>20269.9</v>
      </c>
      <c r="H81" s="42">
        <f t="shared" si="40"/>
        <v>0</v>
      </c>
      <c r="I81" s="42">
        <f t="shared" si="40"/>
        <v>20269.9</v>
      </c>
      <c r="J81" s="42">
        <f t="shared" si="40"/>
        <v>14827</v>
      </c>
      <c r="K81" s="42">
        <f t="shared" si="40"/>
        <v>0</v>
      </c>
      <c r="L81" s="42">
        <f t="shared" si="40"/>
        <v>14827</v>
      </c>
      <c r="M81" s="42">
        <f t="shared" si="40"/>
        <v>14572</v>
      </c>
      <c r="N81" s="42">
        <f t="shared" si="40"/>
        <v>0</v>
      </c>
      <c r="O81" s="42">
        <f t="shared" si="40"/>
        <v>14572</v>
      </c>
    </row>
    <row r="82" spans="1:15" s="40" customFormat="1" ht="173.25">
      <c r="A82" s="32" t="s">
        <v>861</v>
      </c>
      <c r="B82" s="36" t="s">
        <v>426</v>
      </c>
      <c r="C82" s="46" t="s">
        <v>465</v>
      </c>
      <c r="D82" s="46" t="s">
        <v>940</v>
      </c>
      <c r="E82" s="95" t="s">
        <v>330</v>
      </c>
      <c r="F82" s="89"/>
      <c r="G82" s="42">
        <f>SUM(G83,)</f>
        <v>20269.9</v>
      </c>
      <c r="H82" s="42">
        <f aca="true" t="shared" si="41" ref="H82:O82">SUM(H83,)</f>
        <v>0</v>
      </c>
      <c r="I82" s="42">
        <f t="shared" si="41"/>
        <v>20269.9</v>
      </c>
      <c r="J82" s="42">
        <f t="shared" si="41"/>
        <v>14827</v>
      </c>
      <c r="K82" s="42">
        <f t="shared" si="41"/>
        <v>0</v>
      </c>
      <c r="L82" s="42">
        <f t="shared" si="41"/>
        <v>14827</v>
      </c>
      <c r="M82" s="42">
        <f t="shared" si="41"/>
        <v>14572</v>
      </c>
      <c r="N82" s="42">
        <f t="shared" si="41"/>
        <v>0</v>
      </c>
      <c r="O82" s="42">
        <f t="shared" si="41"/>
        <v>14572</v>
      </c>
    </row>
    <row r="83" spans="1:15" s="40" customFormat="1" ht="78.75">
      <c r="A83" s="32" t="s">
        <v>332</v>
      </c>
      <c r="B83" s="36" t="s">
        <v>426</v>
      </c>
      <c r="C83" s="46" t="s">
        <v>465</v>
      </c>
      <c r="D83" s="46" t="s">
        <v>940</v>
      </c>
      <c r="E83" s="95" t="s">
        <v>331</v>
      </c>
      <c r="F83" s="89"/>
      <c r="G83" s="42">
        <f>SUM(G84:G85)</f>
        <v>20269.9</v>
      </c>
      <c r="H83" s="42">
        <f aca="true" t="shared" si="42" ref="H83:O83">SUM(H84:H85)</f>
        <v>0</v>
      </c>
      <c r="I83" s="42">
        <f t="shared" si="42"/>
        <v>20269.9</v>
      </c>
      <c r="J83" s="42">
        <f t="shared" si="42"/>
        <v>14827</v>
      </c>
      <c r="K83" s="42">
        <f t="shared" si="42"/>
        <v>0</v>
      </c>
      <c r="L83" s="42">
        <f t="shared" si="42"/>
        <v>14827</v>
      </c>
      <c r="M83" s="42">
        <f t="shared" si="42"/>
        <v>14572</v>
      </c>
      <c r="N83" s="42">
        <f t="shared" si="42"/>
        <v>0</v>
      </c>
      <c r="O83" s="42">
        <f t="shared" si="42"/>
        <v>14572</v>
      </c>
    </row>
    <row r="84" spans="1:15" s="40" customFormat="1" ht="126">
      <c r="A84" s="94" t="s">
        <v>96</v>
      </c>
      <c r="B84" s="36" t="s">
        <v>426</v>
      </c>
      <c r="C84" s="46" t="s">
        <v>465</v>
      </c>
      <c r="D84" s="46" t="s">
        <v>940</v>
      </c>
      <c r="E84" s="96" t="s">
        <v>377</v>
      </c>
      <c r="F84" s="37" t="s">
        <v>430</v>
      </c>
      <c r="G84" s="42">
        <f>SUM(H84:I84)</f>
        <v>134.4</v>
      </c>
      <c r="H84" s="42"/>
      <c r="I84" s="187">
        <f>8.4+126</f>
        <v>134.4</v>
      </c>
      <c r="J84" s="42">
        <f>SUM(K84:L84)</f>
        <v>0</v>
      </c>
      <c r="K84" s="42"/>
      <c r="L84" s="42"/>
      <c r="M84" s="42">
        <f>SUM(N84:O84)</f>
        <v>0</v>
      </c>
      <c r="N84" s="42"/>
      <c r="O84" s="42"/>
    </row>
    <row r="85" spans="1:15" ht="157.5">
      <c r="A85" s="94" t="s">
        <v>376</v>
      </c>
      <c r="B85" s="36" t="s">
        <v>426</v>
      </c>
      <c r="C85" s="46" t="s">
        <v>465</v>
      </c>
      <c r="D85" s="46" t="s">
        <v>940</v>
      </c>
      <c r="E85" s="96" t="s">
        <v>377</v>
      </c>
      <c r="F85" s="37" t="s">
        <v>53</v>
      </c>
      <c r="G85" s="42">
        <f>SUM(H85:I85)</f>
        <v>20135.5</v>
      </c>
      <c r="H85" s="42"/>
      <c r="I85" s="42">
        <f>19903.3+232.2</f>
        <v>20135.5</v>
      </c>
      <c r="J85" s="42">
        <f>SUM(K85:L85)</f>
        <v>14827</v>
      </c>
      <c r="K85" s="42"/>
      <c r="L85" s="42">
        <v>14827</v>
      </c>
      <c r="M85" s="42">
        <f>SUM(N85:O85)</f>
        <v>14572</v>
      </c>
      <c r="N85" s="42"/>
      <c r="O85" s="42">
        <v>14572</v>
      </c>
    </row>
    <row r="86" spans="1:15" ht="47.25">
      <c r="A86" s="90" t="s">
        <v>585</v>
      </c>
      <c r="B86" s="36" t="s">
        <v>103</v>
      </c>
      <c r="C86" s="46" t="s">
        <v>465</v>
      </c>
      <c r="D86" s="46" t="s">
        <v>940</v>
      </c>
      <c r="E86" s="92" t="s">
        <v>786</v>
      </c>
      <c r="F86" s="37"/>
      <c r="G86" s="42">
        <f>G87</f>
        <v>6354.099999999999</v>
      </c>
      <c r="H86" s="42">
        <f aca="true" t="shared" si="43" ref="H86:O87">H87</f>
        <v>6036.4</v>
      </c>
      <c r="I86" s="42">
        <f t="shared" si="43"/>
        <v>317.7</v>
      </c>
      <c r="J86" s="42">
        <f t="shared" si="43"/>
        <v>0</v>
      </c>
      <c r="K86" s="42">
        <f t="shared" si="43"/>
        <v>0</v>
      </c>
      <c r="L86" s="42">
        <f t="shared" si="43"/>
        <v>0</v>
      </c>
      <c r="M86" s="42">
        <f t="shared" si="43"/>
        <v>0</v>
      </c>
      <c r="N86" s="42">
        <f t="shared" si="43"/>
        <v>0</v>
      </c>
      <c r="O86" s="42">
        <f t="shared" si="43"/>
        <v>0</v>
      </c>
    </row>
    <row r="87" spans="1:15" ht="31.5">
      <c r="A87" s="90" t="s">
        <v>788</v>
      </c>
      <c r="B87" s="36" t="s">
        <v>103</v>
      </c>
      <c r="C87" s="46" t="s">
        <v>465</v>
      </c>
      <c r="D87" s="46" t="s">
        <v>940</v>
      </c>
      <c r="E87" s="92" t="s">
        <v>787</v>
      </c>
      <c r="F87" s="37"/>
      <c r="G87" s="42">
        <f>G88</f>
        <v>6354.099999999999</v>
      </c>
      <c r="H87" s="42">
        <f t="shared" si="43"/>
        <v>6036.4</v>
      </c>
      <c r="I87" s="42">
        <f t="shared" si="43"/>
        <v>317.7</v>
      </c>
      <c r="J87" s="42">
        <f t="shared" si="43"/>
        <v>0</v>
      </c>
      <c r="K87" s="42">
        <f t="shared" si="43"/>
        <v>0</v>
      </c>
      <c r="L87" s="42">
        <f t="shared" si="43"/>
        <v>0</v>
      </c>
      <c r="M87" s="42">
        <f t="shared" si="43"/>
        <v>0</v>
      </c>
      <c r="N87" s="42">
        <f t="shared" si="43"/>
        <v>0</v>
      </c>
      <c r="O87" s="42">
        <f t="shared" si="43"/>
        <v>0</v>
      </c>
    </row>
    <row r="88" spans="1:15" ht="157.5">
      <c r="A88" s="32" t="s">
        <v>77</v>
      </c>
      <c r="B88" s="36" t="s">
        <v>103</v>
      </c>
      <c r="C88" s="46" t="s">
        <v>465</v>
      </c>
      <c r="D88" s="46" t="s">
        <v>940</v>
      </c>
      <c r="E88" s="109" t="s">
        <v>27</v>
      </c>
      <c r="F88" s="37" t="s">
        <v>430</v>
      </c>
      <c r="G88" s="42">
        <f>SUM(H88:I88)</f>
        <v>6354.099999999999</v>
      </c>
      <c r="H88" s="42">
        <v>6036.4</v>
      </c>
      <c r="I88" s="42">
        <v>317.7</v>
      </c>
      <c r="J88" s="42">
        <f>SUM(K88:L88)</f>
        <v>0</v>
      </c>
      <c r="K88" s="42"/>
      <c r="L88" s="42"/>
      <c r="M88" s="42">
        <f>SUM(N88:O88)</f>
        <v>0</v>
      </c>
      <c r="N88" s="42"/>
      <c r="O88" s="42"/>
    </row>
    <row r="89" spans="1:15" ht="47.25">
      <c r="A89" s="31" t="s">
        <v>827</v>
      </c>
      <c r="B89" s="105" t="s">
        <v>426</v>
      </c>
      <c r="C89" s="87" t="s">
        <v>465</v>
      </c>
      <c r="D89" s="89">
        <v>12</v>
      </c>
      <c r="E89" s="37"/>
      <c r="F89" s="37"/>
      <c r="G89" s="88">
        <f>SUM(G90,G100,G104)</f>
        <v>53292.1</v>
      </c>
      <c r="H89" s="88">
        <f aca="true" t="shared" si="44" ref="H89:O89">SUM(H90,H100,H104)</f>
        <v>5414.2</v>
      </c>
      <c r="I89" s="88">
        <f t="shared" si="44"/>
        <v>47877.9</v>
      </c>
      <c r="J89" s="88">
        <f t="shared" si="44"/>
        <v>48496.6</v>
      </c>
      <c r="K89" s="88">
        <f t="shared" si="44"/>
        <v>6710.6</v>
      </c>
      <c r="L89" s="88">
        <f t="shared" si="44"/>
        <v>41786</v>
      </c>
      <c r="M89" s="88">
        <f t="shared" si="44"/>
        <v>51229.8</v>
      </c>
      <c r="N89" s="88">
        <f t="shared" si="44"/>
        <v>7821.3</v>
      </c>
      <c r="O89" s="88">
        <f t="shared" si="44"/>
        <v>43408.5</v>
      </c>
    </row>
    <row r="90" spans="1:15" ht="173.25">
      <c r="A90" s="21" t="s">
        <v>649</v>
      </c>
      <c r="B90" s="36" t="s">
        <v>426</v>
      </c>
      <c r="C90" s="46" t="s">
        <v>465</v>
      </c>
      <c r="D90" s="37" t="s">
        <v>828</v>
      </c>
      <c r="E90" s="95" t="s">
        <v>18</v>
      </c>
      <c r="F90" s="37"/>
      <c r="G90" s="42">
        <f>SUM(G91,)</f>
        <v>6007.2</v>
      </c>
      <c r="H90" s="42">
        <f aca="true" t="shared" si="45" ref="H90:O90">SUM(H91,)</f>
        <v>5414.2</v>
      </c>
      <c r="I90" s="42">
        <f t="shared" si="45"/>
        <v>593</v>
      </c>
      <c r="J90" s="42">
        <f t="shared" si="45"/>
        <v>6944.6</v>
      </c>
      <c r="K90" s="42">
        <f t="shared" si="45"/>
        <v>6710.6</v>
      </c>
      <c r="L90" s="42">
        <f t="shared" si="45"/>
        <v>234</v>
      </c>
      <c r="M90" s="42">
        <f t="shared" si="45"/>
        <v>8059.8</v>
      </c>
      <c r="N90" s="42">
        <f t="shared" si="45"/>
        <v>7821.3</v>
      </c>
      <c r="O90" s="42">
        <f t="shared" si="45"/>
        <v>238.5</v>
      </c>
    </row>
    <row r="91" spans="1:15" ht="240" customHeight="1">
      <c r="A91" s="21" t="s">
        <v>296</v>
      </c>
      <c r="B91" s="36" t="s">
        <v>426</v>
      </c>
      <c r="C91" s="46" t="s">
        <v>465</v>
      </c>
      <c r="D91" s="37" t="s">
        <v>828</v>
      </c>
      <c r="E91" s="95" t="s">
        <v>297</v>
      </c>
      <c r="F91" s="37"/>
      <c r="G91" s="42">
        <f>SUM(G92,G94,G96,G98)</f>
        <v>6007.2</v>
      </c>
      <c r="H91" s="42">
        <f aca="true" t="shared" si="46" ref="H91:O91">SUM(H92,H94,H96,H98)</f>
        <v>5414.2</v>
      </c>
      <c r="I91" s="42">
        <f t="shared" si="46"/>
        <v>593</v>
      </c>
      <c r="J91" s="42">
        <f t="shared" si="46"/>
        <v>6944.6</v>
      </c>
      <c r="K91" s="42">
        <f t="shared" si="46"/>
        <v>6710.6</v>
      </c>
      <c r="L91" s="42">
        <f t="shared" si="46"/>
        <v>234</v>
      </c>
      <c r="M91" s="42">
        <f t="shared" si="46"/>
        <v>8059.8</v>
      </c>
      <c r="N91" s="42">
        <f t="shared" si="46"/>
        <v>7821.3</v>
      </c>
      <c r="O91" s="42">
        <f t="shared" si="46"/>
        <v>238.5</v>
      </c>
    </row>
    <row r="92" spans="1:15" ht="141.75" customHeight="1">
      <c r="A92" s="21" t="s">
        <v>298</v>
      </c>
      <c r="B92" s="36" t="s">
        <v>426</v>
      </c>
      <c r="C92" s="46" t="s">
        <v>465</v>
      </c>
      <c r="D92" s="37" t="s">
        <v>828</v>
      </c>
      <c r="E92" s="95" t="s">
        <v>299</v>
      </c>
      <c r="F92" s="37"/>
      <c r="G92" s="42">
        <f>G93</f>
        <v>153</v>
      </c>
      <c r="H92" s="42">
        <f aca="true" t="shared" si="47" ref="H92:O92">H93</f>
        <v>0</v>
      </c>
      <c r="I92" s="42">
        <f t="shared" si="47"/>
        <v>153</v>
      </c>
      <c r="J92" s="42">
        <f t="shared" si="47"/>
        <v>0</v>
      </c>
      <c r="K92" s="42">
        <f t="shared" si="47"/>
        <v>0</v>
      </c>
      <c r="L92" s="42">
        <f t="shared" si="47"/>
        <v>0</v>
      </c>
      <c r="M92" s="42">
        <f t="shared" si="47"/>
        <v>0</v>
      </c>
      <c r="N92" s="42">
        <f t="shared" si="47"/>
        <v>0</v>
      </c>
      <c r="O92" s="42">
        <f t="shared" si="47"/>
        <v>0</v>
      </c>
    </row>
    <row r="93" spans="1:15" ht="173.25" customHeight="1">
      <c r="A93" s="21" t="s">
        <v>399</v>
      </c>
      <c r="B93" s="36" t="s">
        <v>426</v>
      </c>
      <c r="C93" s="46" t="s">
        <v>465</v>
      </c>
      <c r="D93" s="37" t="s">
        <v>828</v>
      </c>
      <c r="E93" s="96" t="s">
        <v>400</v>
      </c>
      <c r="F93" s="37" t="s">
        <v>430</v>
      </c>
      <c r="G93" s="42">
        <f>SUM(H93:I93)</f>
        <v>153</v>
      </c>
      <c r="H93" s="28"/>
      <c r="I93" s="189">
        <v>153</v>
      </c>
      <c r="J93" s="42">
        <f>SUM(K93:L93)</f>
        <v>0</v>
      </c>
      <c r="K93" s="28"/>
      <c r="L93" s="28">
        <v>0</v>
      </c>
      <c r="M93" s="42">
        <f>SUM(N93:O93)</f>
        <v>0</v>
      </c>
      <c r="N93" s="28"/>
      <c r="O93" s="28">
        <v>0</v>
      </c>
    </row>
    <row r="94" spans="1:15" ht="63">
      <c r="A94" s="21" t="s">
        <v>356</v>
      </c>
      <c r="B94" s="36" t="s">
        <v>426</v>
      </c>
      <c r="C94" s="46" t="s">
        <v>465</v>
      </c>
      <c r="D94" s="37" t="s">
        <v>828</v>
      </c>
      <c r="E94" s="95" t="s">
        <v>354</v>
      </c>
      <c r="F94" s="37"/>
      <c r="G94" s="42">
        <f>SUM(G95:G95)</f>
        <v>2564.2</v>
      </c>
      <c r="H94" s="42">
        <f aca="true" t="shared" si="48" ref="H94:O94">SUM(H95:H95)</f>
        <v>2414.2</v>
      </c>
      <c r="I94" s="42">
        <f t="shared" si="48"/>
        <v>150</v>
      </c>
      <c r="J94" s="42">
        <f t="shared" si="48"/>
        <v>3944.6</v>
      </c>
      <c r="K94" s="42">
        <f t="shared" si="48"/>
        <v>3710.6</v>
      </c>
      <c r="L94" s="42">
        <f t="shared" si="48"/>
        <v>234</v>
      </c>
      <c r="M94" s="42">
        <f t="shared" si="48"/>
        <v>5059.8</v>
      </c>
      <c r="N94" s="42">
        <f t="shared" si="48"/>
        <v>4821.3</v>
      </c>
      <c r="O94" s="42">
        <f t="shared" si="48"/>
        <v>238.5</v>
      </c>
    </row>
    <row r="95" spans="1:15" ht="110.25">
      <c r="A95" s="110" t="s">
        <v>386</v>
      </c>
      <c r="B95" s="36" t="s">
        <v>426</v>
      </c>
      <c r="C95" s="37" t="s">
        <v>465</v>
      </c>
      <c r="D95" s="37" t="s">
        <v>828</v>
      </c>
      <c r="E95" s="37" t="s">
        <v>355</v>
      </c>
      <c r="F95" s="37" t="s">
        <v>430</v>
      </c>
      <c r="G95" s="42">
        <f>H95+I95</f>
        <v>2564.2</v>
      </c>
      <c r="H95" s="42">
        <v>2414.2</v>
      </c>
      <c r="I95" s="42">
        <v>150</v>
      </c>
      <c r="J95" s="42">
        <f>K95+L95</f>
        <v>3944.6</v>
      </c>
      <c r="K95" s="42">
        <v>3710.6</v>
      </c>
      <c r="L95" s="42">
        <v>234</v>
      </c>
      <c r="M95" s="42">
        <f>N95+O95</f>
        <v>5059.8</v>
      </c>
      <c r="N95" s="42">
        <v>4821.3</v>
      </c>
      <c r="O95" s="42">
        <v>238.5</v>
      </c>
    </row>
    <row r="96" spans="1:15" ht="81.75" customHeight="1">
      <c r="A96" s="21" t="s">
        <v>401</v>
      </c>
      <c r="B96" s="36" t="s">
        <v>426</v>
      </c>
      <c r="C96" s="46" t="s">
        <v>465</v>
      </c>
      <c r="D96" s="37" t="s">
        <v>828</v>
      </c>
      <c r="E96" s="95" t="s">
        <v>402</v>
      </c>
      <c r="F96" s="37"/>
      <c r="G96" s="42">
        <f>G97</f>
        <v>132.1</v>
      </c>
      <c r="H96" s="42">
        <f aca="true" t="shared" si="49" ref="H96:O96">H97</f>
        <v>0</v>
      </c>
      <c r="I96" s="42">
        <f t="shared" si="49"/>
        <v>132.1</v>
      </c>
      <c r="J96" s="42">
        <f t="shared" si="49"/>
        <v>0</v>
      </c>
      <c r="K96" s="42">
        <f t="shared" si="49"/>
        <v>0</v>
      </c>
      <c r="L96" s="42">
        <f t="shared" si="49"/>
        <v>0</v>
      </c>
      <c r="M96" s="42">
        <f t="shared" si="49"/>
        <v>0</v>
      </c>
      <c r="N96" s="42">
        <f t="shared" si="49"/>
        <v>0</v>
      </c>
      <c r="O96" s="42">
        <f t="shared" si="49"/>
        <v>0</v>
      </c>
    </row>
    <row r="97" spans="1:15" ht="108.75" customHeight="1">
      <c r="A97" s="21" t="s">
        <v>403</v>
      </c>
      <c r="B97" s="36" t="s">
        <v>426</v>
      </c>
      <c r="C97" s="46" t="s">
        <v>465</v>
      </c>
      <c r="D97" s="37" t="s">
        <v>828</v>
      </c>
      <c r="E97" s="96" t="s">
        <v>404</v>
      </c>
      <c r="F97" s="37" t="s">
        <v>430</v>
      </c>
      <c r="G97" s="42">
        <f>SUM(H97:I97)</f>
        <v>132.1</v>
      </c>
      <c r="H97" s="28"/>
      <c r="I97" s="189">
        <f>102.1+30</f>
        <v>132.1</v>
      </c>
      <c r="J97" s="42">
        <f>SUM(K97:L97)</f>
        <v>0</v>
      </c>
      <c r="K97" s="28"/>
      <c r="L97" s="28"/>
      <c r="M97" s="42">
        <f>SUM(N97:O97)</f>
        <v>0</v>
      </c>
      <c r="N97" s="28"/>
      <c r="O97" s="28"/>
    </row>
    <row r="98" spans="1:15" ht="192" customHeight="1">
      <c r="A98" s="35" t="s">
        <v>359</v>
      </c>
      <c r="B98" s="36" t="s">
        <v>426</v>
      </c>
      <c r="C98" s="46" t="s">
        <v>465</v>
      </c>
      <c r="D98" s="37" t="s">
        <v>828</v>
      </c>
      <c r="E98" s="95" t="s">
        <v>357</v>
      </c>
      <c r="F98" s="37"/>
      <c r="G98" s="42">
        <f>G99</f>
        <v>3157.9</v>
      </c>
      <c r="H98" s="42">
        <f aca="true" t="shared" si="50" ref="H98:O98">H99</f>
        <v>3000</v>
      </c>
      <c r="I98" s="42">
        <f t="shared" si="50"/>
        <v>157.9</v>
      </c>
      <c r="J98" s="42">
        <f t="shared" si="50"/>
        <v>3000</v>
      </c>
      <c r="K98" s="42">
        <f t="shared" si="50"/>
        <v>3000</v>
      </c>
      <c r="L98" s="42">
        <f t="shared" si="50"/>
        <v>0</v>
      </c>
      <c r="M98" s="42">
        <f t="shared" si="50"/>
        <v>3000</v>
      </c>
      <c r="N98" s="42">
        <f t="shared" si="50"/>
        <v>3000</v>
      </c>
      <c r="O98" s="42">
        <f t="shared" si="50"/>
        <v>0</v>
      </c>
    </row>
    <row r="99" spans="1:15" ht="222" customHeight="1">
      <c r="A99" s="35" t="s">
        <v>358</v>
      </c>
      <c r="B99" s="36" t="s">
        <v>426</v>
      </c>
      <c r="C99" s="46" t="s">
        <v>465</v>
      </c>
      <c r="D99" s="37" t="s">
        <v>828</v>
      </c>
      <c r="E99" s="37" t="s">
        <v>88</v>
      </c>
      <c r="F99" s="37" t="s">
        <v>430</v>
      </c>
      <c r="G99" s="42">
        <f>SUM(H99:I99)</f>
        <v>3157.9</v>
      </c>
      <c r="H99" s="42">
        <v>3000</v>
      </c>
      <c r="I99" s="42">
        <v>157.9</v>
      </c>
      <c r="J99" s="42">
        <f>SUM(K99:L99)</f>
        <v>3000</v>
      </c>
      <c r="K99" s="42">
        <v>3000</v>
      </c>
      <c r="L99" s="42"/>
      <c r="M99" s="42">
        <f>SUM(N99:O99)</f>
        <v>3000</v>
      </c>
      <c r="N99" s="42">
        <v>3000</v>
      </c>
      <c r="O99" s="42"/>
    </row>
    <row r="100" spans="1:15" ht="110.25">
      <c r="A100" s="32" t="s">
        <v>862</v>
      </c>
      <c r="B100" s="36" t="s">
        <v>426</v>
      </c>
      <c r="C100" s="46" t="s">
        <v>465</v>
      </c>
      <c r="D100" s="37" t="s">
        <v>828</v>
      </c>
      <c r="E100" s="95" t="s">
        <v>405</v>
      </c>
      <c r="F100" s="37"/>
      <c r="G100" s="42">
        <f>G101</f>
        <v>282.4</v>
      </c>
      <c r="H100" s="42">
        <f aca="true" t="shared" si="51" ref="H100:O102">H101</f>
        <v>0</v>
      </c>
      <c r="I100" s="42">
        <f t="shared" si="51"/>
        <v>282.4</v>
      </c>
      <c r="J100" s="42">
        <f t="shared" si="51"/>
        <v>0</v>
      </c>
      <c r="K100" s="42">
        <f t="shared" si="51"/>
        <v>0</v>
      </c>
      <c r="L100" s="42">
        <f t="shared" si="51"/>
        <v>0</v>
      </c>
      <c r="M100" s="42">
        <f t="shared" si="51"/>
        <v>0</v>
      </c>
      <c r="N100" s="42">
        <f t="shared" si="51"/>
        <v>0</v>
      </c>
      <c r="O100" s="42">
        <f t="shared" si="51"/>
        <v>0</v>
      </c>
    </row>
    <row r="101" spans="1:15" ht="157.5">
      <c r="A101" s="32" t="s">
        <v>568</v>
      </c>
      <c r="B101" s="36" t="s">
        <v>426</v>
      </c>
      <c r="C101" s="46" t="s">
        <v>465</v>
      </c>
      <c r="D101" s="37" t="s">
        <v>828</v>
      </c>
      <c r="E101" s="95" t="s">
        <v>406</v>
      </c>
      <c r="F101" s="37"/>
      <c r="G101" s="42">
        <f>G102</f>
        <v>282.4</v>
      </c>
      <c r="H101" s="42">
        <f t="shared" si="51"/>
        <v>0</v>
      </c>
      <c r="I101" s="42">
        <f t="shared" si="51"/>
        <v>282.4</v>
      </c>
      <c r="J101" s="42">
        <f t="shared" si="51"/>
        <v>0</v>
      </c>
      <c r="K101" s="42">
        <f t="shared" si="51"/>
        <v>0</v>
      </c>
      <c r="L101" s="42">
        <f t="shared" si="51"/>
        <v>0</v>
      </c>
      <c r="M101" s="42">
        <f t="shared" si="51"/>
        <v>0</v>
      </c>
      <c r="N101" s="42">
        <f t="shared" si="51"/>
        <v>0</v>
      </c>
      <c r="O101" s="42">
        <f t="shared" si="51"/>
        <v>0</v>
      </c>
    </row>
    <row r="102" spans="1:15" ht="141.75">
      <c r="A102" s="21" t="s">
        <v>407</v>
      </c>
      <c r="B102" s="36" t="s">
        <v>426</v>
      </c>
      <c r="C102" s="46" t="s">
        <v>465</v>
      </c>
      <c r="D102" s="37" t="s">
        <v>828</v>
      </c>
      <c r="E102" s="95" t="s">
        <v>408</v>
      </c>
      <c r="F102" s="37"/>
      <c r="G102" s="42">
        <f>G103</f>
        <v>282.4</v>
      </c>
      <c r="H102" s="42">
        <f t="shared" si="51"/>
        <v>0</v>
      </c>
      <c r="I102" s="42">
        <f t="shared" si="51"/>
        <v>282.4</v>
      </c>
      <c r="J102" s="42">
        <f t="shared" si="51"/>
        <v>0</v>
      </c>
      <c r="K102" s="42">
        <f t="shared" si="51"/>
        <v>0</v>
      </c>
      <c r="L102" s="42">
        <f t="shared" si="51"/>
        <v>0</v>
      </c>
      <c r="M102" s="42">
        <f t="shared" si="51"/>
        <v>0</v>
      </c>
      <c r="N102" s="42">
        <f t="shared" si="51"/>
        <v>0</v>
      </c>
      <c r="O102" s="42">
        <f t="shared" si="51"/>
        <v>0</v>
      </c>
    </row>
    <row r="103" spans="1:15" ht="126">
      <c r="A103" s="21" t="s">
        <v>409</v>
      </c>
      <c r="B103" s="36" t="s">
        <v>426</v>
      </c>
      <c r="C103" s="46" t="s">
        <v>465</v>
      </c>
      <c r="D103" s="37" t="s">
        <v>828</v>
      </c>
      <c r="E103" s="37" t="s">
        <v>410</v>
      </c>
      <c r="F103" s="37" t="s">
        <v>430</v>
      </c>
      <c r="G103" s="42">
        <f>SUM(H103:I103)</f>
        <v>282.4</v>
      </c>
      <c r="H103" s="42"/>
      <c r="I103" s="42">
        <v>282.4</v>
      </c>
      <c r="J103" s="42">
        <f>SUM(K103:L103)</f>
        <v>0</v>
      </c>
      <c r="K103" s="42"/>
      <c r="L103" s="42"/>
      <c r="M103" s="42">
        <f>SUM(N103:O103)</f>
        <v>0</v>
      </c>
      <c r="N103" s="42"/>
      <c r="O103" s="42"/>
    </row>
    <row r="104" spans="1:15" ht="47.25">
      <c r="A104" s="90" t="s">
        <v>585</v>
      </c>
      <c r="B104" s="36" t="s">
        <v>426</v>
      </c>
      <c r="C104" s="46" t="s">
        <v>465</v>
      </c>
      <c r="D104" s="37" t="s">
        <v>828</v>
      </c>
      <c r="E104" s="92" t="s">
        <v>786</v>
      </c>
      <c r="F104" s="37"/>
      <c r="G104" s="42">
        <f aca="true" t="shared" si="52" ref="G104:O104">G105</f>
        <v>47002.5</v>
      </c>
      <c r="H104" s="42">
        <f t="shared" si="52"/>
        <v>0</v>
      </c>
      <c r="I104" s="42">
        <f t="shared" si="52"/>
        <v>47002.5</v>
      </c>
      <c r="J104" s="42">
        <f t="shared" si="52"/>
        <v>41552</v>
      </c>
      <c r="K104" s="42">
        <f t="shared" si="52"/>
        <v>0</v>
      </c>
      <c r="L104" s="42">
        <f t="shared" si="52"/>
        <v>41552</v>
      </c>
      <c r="M104" s="42">
        <f t="shared" si="52"/>
        <v>43170</v>
      </c>
      <c r="N104" s="42">
        <f t="shared" si="52"/>
        <v>0</v>
      </c>
      <c r="O104" s="42">
        <f t="shared" si="52"/>
        <v>43170</v>
      </c>
    </row>
    <row r="105" spans="1:15" ht="31.5">
      <c r="A105" s="90" t="s">
        <v>788</v>
      </c>
      <c r="B105" s="36" t="s">
        <v>426</v>
      </c>
      <c r="C105" s="46" t="s">
        <v>465</v>
      </c>
      <c r="D105" s="37" t="s">
        <v>828</v>
      </c>
      <c r="E105" s="92" t="s">
        <v>787</v>
      </c>
      <c r="F105" s="37"/>
      <c r="G105" s="42">
        <f>SUM(G106:G109)</f>
        <v>47002.5</v>
      </c>
      <c r="H105" s="42">
        <f aca="true" t="shared" si="53" ref="H105:O105">SUM(H106:H109)</f>
        <v>0</v>
      </c>
      <c r="I105" s="42">
        <f t="shared" si="53"/>
        <v>47002.5</v>
      </c>
      <c r="J105" s="42">
        <f t="shared" si="53"/>
        <v>41552</v>
      </c>
      <c r="K105" s="42">
        <f t="shared" si="53"/>
        <v>0</v>
      </c>
      <c r="L105" s="42">
        <f t="shared" si="53"/>
        <v>41552</v>
      </c>
      <c r="M105" s="42">
        <f t="shared" si="53"/>
        <v>43170</v>
      </c>
      <c r="N105" s="42">
        <f t="shared" si="53"/>
        <v>0</v>
      </c>
      <c r="O105" s="42">
        <f t="shared" si="53"/>
        <v>43170</v>
      </c>
    </row>
    <row r="106" spans="1:15" ht="267.75">
      <c r="A106" s="35" t="s">
        <v>395</v>
      </c>
      <c r="B106" s="36" t="s">
        <v>426</v>
      </c>
      <c r="C106" s="46" t="s">
        <v>465</v>
      </c>
      <c r="D106" s="37" t="s">
        <v>828</v>
      </c>
      <c r="E106" s="37" t="s">
        <v>956</v>
      </c>
      <c r="F106" s="37" t="s">
        <v>428</v>
      </c>
      <c r="G106" s="42">
        <f>SUM(H106:I106)</f>
        <v>41872</v>
      </c>
      <c r="H106" s="42"/>
      <c r="I106" s="189">
        <f>27411+10898+3000+563</f>
        <v>41872</v>
      </c>
      <c r="J106" s="42">
        <f>SUM(K106:L106)</f>
        <v>40362</v>
      </c>
      <c r="K106" s="42"/>
      <c r="L106" s="42">
        <f>29028+11334</f>
        <v>40362</v>
      </c>
      <c r="M106" s="42">
        <f>SUM(N106:O106)</f>
        <v>41975</v>
      </c>
      <c r="N106" s="42"/>
      <c r="O106" s="42">
        <f>30188+11787</f>
        <v>41975</v>
      </c>
    </row>
    <row r="107" spans="1:15" ht="141.75">
      <c r="A107" s="35" t="s">
        <v>634</v>
      </c>
      <c r="B107" s="36" t="s">
        <v>426</v>
      </c>
      <c r="C107" s="46" t="s">
        <v>465</v>
      </c>
      <c r="D107" s="37" t="s">
        <v>828</v>
      </c>
      <c r="E107" s="37" t="s">
        <v>956</v>
      </c>
      <c r="F107" s="37" t="s">
        <v>430</v>
      </c>
      <c r="G107" s="42">
        <f>SUM(H107:I107)</f>
        <v>1424.5</v>
      </c>
      <c r="H107" s="42"/>
      <c r="I107" s="28">
        <f>1417+7.5</f>
        <v>1424.5</v>
      </c>
      <c r="J107" s="42">
        <f>SUM(K107:L107)</f>
        <v>1184</v>
      </c>
      <c r="K107" s="42"/>
      <c r="L107" s="42">
        <v>1184</v>
      </c>
      <c r="M107" s="42">
        <f>SUM(N107:O107)</f>
        <v>1189</v>
      </c>
      <c r="N107" s="42"/>
      <c r="O107" s="42">
        <v>1189</v>
      </c>
    </row>
    <row r="108" spans="1:15" ht="126">
      <c r="A108" s="35" t="s">
        <v>635</v>
      </c>
      <c r="B108" s="36" t="s">
        <v>426</v>
      </c>
      <c r="C108" s="46" t="s">
        <v>465</v>
      </c>
      <c r="D108" s="37" t="s">
        <v>828</v>
      </c>
      <c r="E108" s="37" t="s">
        <v>956</v>
      </c>
      <c r="F108" s="37" t="s">
        <v>45</v>
      </c>
      <c r="G108" s="42">
        <f>SUM(H108:I108)</f>
        <v>6</v>
      </c>
      <c r="H108" s="42"/>
      <c r="I108" s="42">
        <v>6</v>
      </c>
      <c r="J108" s="42">
        <f>SUM(K108:L108)</f>
        <v>6</v>
      </c>
      <c r="K108" s="42"/>
      <c r="L108" s="42">
        <v>6</v>
      </c>
      <c r="M108" s="42">
        <f>SUM(N108:O108)</f>
        <v>6</v>
      </c>
      <c r="N108" s="42"/>
      <c r="O108" s="42">
        <v>6</v>
      </c>
    </row>
    <row r="109" spans="1:15" ht="94.5" customHeight="1">
      <c r="A109" s="35" t="s">
        <v>99</v>
      </c>
      <c r="B109" s="36" t="s">
        <v>426</v>
      </c>
      <c r="C109" s="46" t="s">
        <v>465</v>
      </c>
      <c r="D109" s="37" t="s">
        <v>828</v>
      </c>
      <c r="E109" s="37" t="s">
        <v>98</v>
      </c>
      <c r="F109" s="37" t="s">
        <v>430</v>
      </c>
      <c r="G109" s="42">
        <f>SUM(H109:I109)</f>
        <v>3700</v>
      </c>
      <c r="H109" s="42"/>
      <c r="I109" s="28">
        <f>3200+500</f>
        <v>3700</v>
      </c>
      <c r="J109" s="42">
        <f>SUM(K109:L109)</f>
        <v>0</v>
      </c>
      <c r="K109" s="42"/>
      <c r="L109" s="42"/>
      <c r="M109" s="42">
        <f>SUM(N109:O109)</f>
        <v>0</v>
      </c>
      <c r="N109" s="42"/>
      <c r="O109" s="42"/>
    </row>
    <row r="110" spans="1:15" ht="43.5" customHeight="1">
      <c r="A110" s="31" t="s">
        <v>774</v>
      </c>
      <c r="B110" s="86" t="s">
        <v>426</v>
      </c>
      <c r="C110" s="87" t="s">
        <v>470</v>
      </c>
      <c r="D110" s="37"/>
      <c r="E110" s="37"/>
      <c r="F110" s="37"/>
      <c r="G110" s="88">
        <f aca="true" t="shared" si="54" ref="G110:O110">SUM(G111,G116)</f>
        <v>98190</v>
      </c>
      <c r="H110" s="88">
        <f t="shared" si="54"/>
        <v>52409.9</v>
      </c>
      <c r="I110" s="88">
        <f t="shared" si="54"/>
        <v>45780.100000000006</v>
      </c>
      <c r="J110" s="88">
        <f t="shared" si="54"/>
        <v>73441.2</v>
      </c>
      <c r="K110" s="88">
        <f t="shared" si="54"/>
        <v>25948.2</v>
      </c>
      <c r="L110" s="88">
        <f t="shared" si="54"/>
        <v>47493</v>
      </c>
      <c r="M110" s="88">
        <f t="shared" si="54"/>
        <v>57984.5</v>
      </c>
      <c r="N110" s="88">
        <f t="shared" si="54"/>
        <v>6801.5</v>
      </c>
      <c r="O110" s="88">
        <f t="shared" si="54"/>
        <v>51183</v>
      </c>
    </row>
    <row r="111" spans="1:15" s="40" customFormat="1" ht="15.75">
      <c r="A111" s="31" t="s">
        <v>957</v>
      </c>
      <c r="B111" s="86" t="s">
        <v>426</v>
      </c>
      <c r="C111" s="87" t="s">
        <v>470</v>
      </c>
      <c r="D111" s="87" t="s">
        <v>464</v>
      </c>
      <c r="E111" s="111"/>
      <c r="F111" s="89"/>
      <c r="G111" s="88">
        <f aca="true" t="shared" si="55" ref="G111:O112">G112</f>
        <v>51</v>
      </c>
      <c r="H111" s="88">
        <f t="shared" si="55"/>
        <v>0</v>
      </c>
      <c r="I111" s="88">
        <f t="shared" si="55"/>
        <v>51</v>
      </c>
      <c r="J111" s="88">
        <f t="shared" si="55"/>
        <v>0</v>
      </c>
      <c r="K111" s="88">
        <f t="shared" si="55"/>
        <v>0</v>
      </c>
      <c r="L111" s="88">
        <f t="shared" si="55"/>
        <v>0</v>
      </c>
      <c r="M111" s="88">
        <f t="shared" si="55"/>
        <v>0</v>
      </c>
      <c r="N111" s="88">
        <f t="shared" si="55"/>
        <v>0</v>
      </c>
      <c r="O111" s="88">
        <f t="shared" si="55"/>
        <v>0</v>
      </c>
    </row>
    <row r="112" spans="1:15" ht="157.5">
      <c r="A112" s="31" t="s">
        <v>829</v>
      </c>
      <c r="B112" s="36" t="s">
        <v>426</v>
      </c>
      <c r="C112" s="46" t="s">
        <v>470</v>
      </c>
      <c r="D112" s="46" t="s">
        <v>464</v>
      </c>
      <c r="E112" s="92" t="s">
        <v>508</v>
      </c>
      <c r="F112" s="37"/>
      <c r="G112" s="42">
        <f>G113</f>
        <v>51</v>
      </c>
      <c r="H112" s="42">
        <f t="shared" si="55"/>
        <v>0</v>
      </c>
      <c r="I112" s="42">
        <f t="shared" si="55"/>
        <v>51</v>
      </c>
      <c r="J112" s="42">
        <f t="shared" si="55"/>
        <v>0</v>
      </c>
      <c r="K112" s="42">
        <f t="shared" si="55"/>
        <v>0</v>
      </c>
      <c r="L112" s="42">
        <f t="shared" si="55"/>
        <v>0</v>
      </c>
      <c r="M112" s="42">
        <f t="shared" si="55"/>
        <v>0</v>
      </c>
      <c r="N112" s="42">
        <f t="shared" si="55"/>
        <v>0</v>
      </c>
      <c r="O112" s="42">
        <f t="shared" si="55"/>
        <v>0</v>
      </c>
    </row>
    <row r="113" spans="1:15" ht="208.5" customHeight="1">
      <c r="A113" s="21" t="s">
        <v>863</v>
      </c>
      <c r="B113" s="36" t="s">
        <v>426</v>
      </c>
      <c r="C113" s="46" t="s">
        <v>470</v>
      </c>
      <c r="D113" s="46" t="s">
        <v>464</v>
      </c>
      <c r="E113" s="112" t="s">
        <v>509</v>
      </c>
      <c r="F113" s="37"/>
      <c r="G113" s="42">
        <f aca="true" t="shared" si="56" ref="G113:L114">G114</f>
        <v>51</v>
      </c>
      <c r="H113" s="42">
        <f t="shared" si="56"/>
        <v>0</v>
      </c>
      <c r="I113" s="42">
        <f t="shared" si="56"/>
        <v>51</v>
      </c>
      <c r="J113" s="42">
        <f t="shared" si="56"/>
        <v>0</v>
      </c>
      <c r="K113" s="42">
        <f t="shared" si="56"/>
        <v>0</v>
      </c>
      <c r="L113" s="42">
        <f t="shared" si="56"/>
        <v>0</v>
      </c>
      <c r="M113" s="42">
        <f aca="true" t="shared" si="57" ref="M113:O114">M114</f>
        <v>0</v>
      </c>
      <c r="N113" s="42">
        <f t="shared" si="57"/>
        <v>0</v>
      </c>
      <c r="O113" s="42">
        <f t="shared" si="57"/>
        <v>0</v>
      </c>
    </row>
    <row r="114" spans="1:15" ht="61.5" customHeight="1">
      <c r="A114" s="21" t="s">
        <v>958</v>
      </c>
      <c r="B114" s="36" t="s">
        <v>426</v>
      </c>
      <c r="C114" s="46" t="s">
        <v>470</v>
      </c>
      <c r="D114" s="46" t="s">
        <v>464</v>
      </c>
      <c r="E114" s="112" t="s">
        <v>510</v>
      </c>
      <c r="F114" s="37"/>
      <c r="G114" s="42">
        <f t="shared" si="56"/>
        <v>51</v>
      </c>
      <c r="H114" s="42">
        <f t="shared" si="56"/>
        <v>0</v>
      </c>
      <c r="I114" s="42">
        <f t="shared" si="56"/>
        <v>51</v>
      </c>
      <c r="J114" s="42">
        <f t="shared" si="56"/>
        <v>0</v>
      </c>
      <c r="K114" s="42">
        <f t="shared" si="56"/>
        <v>0</v>
      </c>
      <c r="L114" s="42">
        <f>L115</f>
        <v>0</v>
      </c>
      <c r="M114" s="42">
        <f t="shared" si="57"/>
        <v>0</v>
      </c>
      <c r="N114" s="42">
        <f t="shared" si="57"/>
        <v>0</v>
      </c>
      <c r="O114" s="42">
        <f t="shared" si="57"/>
        <v>0</v>
      </c>
    </row>
    <row r="115" spans="1:15" ht="110.25">
      <c r="A115" s="21" t="s">
        <v>507</v>
      </c>
      <c r="B115" s="36" t="s">
        <v>426</v>
      </c>
      <c r="C115" s="46" t="s">
        <v>470</v>
      </c>
      <c r="D115" s="46" t="s">
        <v>464</v>
      </c>
      <c r="E115" s="46" t="s">
        <v>511</v>
      </c>
      <c r="F115" s="37" t="s">
        <v>430</v>
      </c>
      <c r="G115" s="42">
        <f>SUM(H115:I115)</f>
        <v>51</v>
      </c>
      <c r="H115" s="42"/>
      <c r="I115" s="42">
        <v>51</v>
      </c>
      <c r="J115" s="42">
        <f>SUM(K115:L115)</f>
        <v>0</v>
      </c>
      <c r="K115" s="42"/>
      <c r="L115" s="42"/>
      <c r="M115" s="42">
        <f>SUM(N115:O115)</f>
        <v>0</v>
      </c>
      <c r="N115" s="42"/>
      <c r="O115" s="42"/>
    </row>
    <row r="116" spans="1:15" ht="15.75">
      <c r="A116" s="31" t="s">
        <v>51</v>
      </c>
      <c r="B116" s="86" t="s">
        <v>426</v>
      </c>
      <c r="C116" s="87" t="s">
        <v>470</v>
      </c>
      <c r="D116" s="87" t="s">
        <v>939</v>
      </c>
      <c r="E116" s="37"/>
      <c r="F116" s="37"/>
      <c r="G116" s="88">
        <f aca="true" t="shared" si="58" ref="G116:O116">SUM(G117,G121,G133,G137,G144,)</f>
        <v>98139</v>
      </c>
      <c r="H116" s="88">
        <f t="shared" si="58"/>
        <v>52409.9</v>
      </c>
      <c r="I116" s="88">
        <f t="shared" si="58"/>
        <v>45729.100000000006</v>
      </c>
      <c r="J116" s="88">
        <f t="shared" si="58"/>
        <v>73441.2</v>
      </c>
      <c r="K116" s="88">
        <f t="shared" si="58"/>
        <v>25948.2</v>
      </c>
      <c r="L116" s="88">
        <f t="shared" si="58"/>
        <v>47493</v>
      </c>
      <c r="M116" s="88">
        <f t="shared" si="58"/>
        <v>57984.5</v>
      </c>
      <c r="N116" s="88">
        <f t="shared" si="58"/>
        <v>6801.5</v>
      </c>
      <c r="O116" s="88">
        <f t="shared" si="58"/>
        <v>51183</v>
      </c>
    </row>
    <row r="117" spans="1:15" ht="94.5">
      <c r="A117" s="32" t="s">
        <v>837</v>
      </c>
      <c r="B117" s="100">
        <v>850</v>
      </c>
      <c r="C117" s="46" t="s">
        <v>470</v>
      </c>
      <c r="D117" s="46" t="s">
        <v>939</v>
      </c>
      <c r="E117" s="92" t="s">
        <v>655</v>
      </c>
      <c r="F117" s="37"/>
      <c r="G117" s="42">
        <f>G118</f>
        <v>0</v>
      </c>
      <c r="H117" s="42">
        <f aca="true" t="shared" si="59" ref="H117:O117">H118</f>
        <v>0</v>
      </c>
      <c r="I117" s="42">
        <f t="shared" si="59"/>
        <v>0</v>
      </c>
      <c r="J117" s="42">
        <f t="shared" si="59"/>
        <v>0</v>
      </c>
      <c r="K117" s="42">
        <f t="shared" si="59"/>
        <v>0</v>
      </c>
      <c r="L117" s="42">
        <f t="shared" si="59"/>
        <v>0</v>
      </c>
      <c r="M117" s="42">
        <f t="shared" si="59"/>
        <v>586.5</v>
      </c>
      <c r="N117" s="42">
        <f t="shared" si="59"/>
        <v>586.5</v>
      </c>
      <c r="O117" s="42">
        <f t="shared" si="59"/>
        <v>0</v>
      </c>
    </row>
    <row r="118" spans="1:15" ht="220.5">
      <c r="A118" s="32" t="s">
        <v>346</v>
      </c>
      <c r="B118" s="100">
        <v>850</v>
      </c>
      <c r="C118" s="46" t="s">
        <v>470</v>
      </c>
      <c r="D118" s="46" t="s">
        <v>939</v>
      </c>
      <c r="E118" s="92" t="s">
        <v>654</v>
      </c>
      <c r="F118" s="37"/>
      <c r="G118" s="42">
        <f>G119</f>
        <v>0</v>
      </c>
      <c r="H118" s="42">
        <f aca="true" t="shared" si="60" ref="H118:O118">H119</f>
        <v>0</v>
      </c>
      <c r="I118" s="42">
        <f t="shared" si="60"/>
        <v>0</v>
      </c>
      <c r="J118" s="42">
        <f t="shared" si="60"/>
        <v>0</v>
      </c>
      <c r="K118" s="42">
        <f t="shared" si="60"/>
        <v>0</v>
      </c>
      <c r="L118" s="42">
        <f t="shared" si="60"/>
        <v>0</v>
      </c>
      <c r="M118" s="42">
        <f t="shared" si="60"/>
        <v>586.5</v>
      </c>
      <c r="N118" s="42">
        <f t="shared" si="60"/>
        <v>586.5</v>
      </c>
      <c r="O118" s="42">
        <f t="shared" si="60"/>
        <v>0</v>
      </c>
    </row>
    <row r="119" spans="1:15" ht="63">
      <c r="A119" s="32" t="s">
        <v>897</v>
      </c>
      <c r="B119" s="100">
        <v>850</v>
      </c>
      <c r="C119" s="46" t="s">
        <v>470</v>
      </c>
      <c r="D119" s="46" t="s">
        <v>939</v>
      </c>
      <c r="E119" s="92" t="s">
        <v>656</v>
      </c>
      <c r="F119" s="37"/>
      <c r="G119" s="42">
        <f>G120</f>
        <v>0</v>
      </c>
      <c r="H119" s="42">
        <f aca="true" t="shared" si="61" ref="H119:O119">H120</f>
        <v>0</v>
      </c>
      <c r="I119" s="42">
        <f t="shared" si="61"/>
        <v>0</v>
      </c>
      <c r="J119" s="42">
        <f t="shared" si="61"/>
        <v>0</v>
      </c>
      <c r="K119" s="42">
        <f t="shared" si="61"/>
        <v>0</v>
      </c>
      <c r="L119" s="42">
        <f t="shared" si="61"/>
        <v>0</v>
      </c>
      <c r="M119" s="42">
        <f t="shared" si="61"/>
        <v>586.5</v>
      </c>
      <c r="N119" s="42">
        <f t="shared" si="61"/>
        <v>586.5</v>
      </c>
      <c r="O119" s="42">
        <f t="shared" si="61"/>
        <v>0</v>
      </c>
    </row>
    <row r="120" spans="1:15" ht="97.5" customHeight="1">
      <c r="A120" s="21" t="s">
        <v>374</v>
      </c>
      <c r="B120" s="100">
        <v>850</v>
      </c>
      <c r="C120" s="46" t="s">
        <v>470</v>
      </c>
      <c r="D120" s="46" t="s">
        <v>939</v>
      </c>
      <c r="E120" s="37" t="s">
        <v>373</v>
      </c>
      <c r="F120" s="37" t="s">
        <v>430</v>
      </c>
      <c r="G120" s="42">
        <f>SUM(H120:I120)</f>
        <v>0</v>
      </c>
      <c r="H120" s="42"/>
      <c r="I120" s="42"/>
      <c r="J120" s="42">
        <f>SUM(K120:L120)</f>
        <v>0</v>
      </c>
      <c r="K120" s="42"/>
      <c r="L120" s="42"/>
      <c r="M120" s="42">
        <f>SUM(N120:O120)</f>
        <v>586.5</v>
      </c>
      <c r="N120" s="42">
        <v>586.5</v>
      </c>
      <c r="O120" s="42"/>
    </row>
    <row r="121" spans="1:15" ht="148.5" customHeight="1">
      <c r="A121" s="32" t="s">
        <v>829</v>
      </c>
      <c r="B121" s="100">
        <v>850</v>
      </c>
      <c r="C121" s="46" t="s">
        <v>470</v>
      </c>
      <c r="D121" s="46" t="s">
        <v>939</v>
      </c>
      <c r="E121" s="113">
        <v>7</v>
      </c>
      <c r="F121" s="37"/>
      <c r="G121" s="42">
        <f>SUM(G122,)</f>
        <v>64442</v>
      </c>
      <c r="H121" s="42">
        <f>SUM(H122,)</f>
        <v>19162.9</v>
      </c>
      <c r="I121" s="42">
        <f>SUM(I122,)</f>
        <v>45279.100000000006</v>
      </c>
      <c r="J121" s="42">
        <f aca="true" t="shared" si="62" ref="J121:O121">J122</f>
        <v>53469</v>
      </c>
      <c r="K121" s="42">
        <f t="shared" si="62"/>
        <v>5976</v>
      </c>
      <c r="L121" s="42">
        <f t="shared" si="62"/>
        <v>47493</v>
      </c>
      <c r="M121" s="42">
        <f>M122</f>
        <v>57398</v>
      </c>
      <c r="N121" s="42">
        <f t="shared" si="62"/>
        <v>6215</v>
      </c>
      <c r="O121" s="42">
        <f t="shared" si="62"/>
        <v>51183</v>
      </c>
    </row>
    <row r="122" spans="1:15" ht="245.25" customHeight="1">
      <c r="A122" s="94" t="s">
        <v>830</v>
      </c>
      <c r="B122" s="100">
        <v>850</v>
      </c>
      <c r="C122" s="46" t="s">
        <v>470</v>
      </c>
      <c r="D122" s="46" t="s">
        <v>939</v>
      </c>
      <c r="E122" s="113" t="s">
        <v>494</v>
      </c>
      <c r="F122" s="37"/>
      <c r="G122" s="42">
        <f>SUM(G123,G125,G128)</f>
        <v>64442</v>
      </c>
      <c r="H122" s="42">
        <f aca="true" t="shared" si="63" ref="H122:O122">SUM(H123,H125,H128)</f>
        <v>19162.9</v>
      </c>
      <c r="I122" s="42">
        <f t="shared" si="63"/>
        <v>45279.100000000006</v>
      </c>
      <c r="J122" s="42">
        <f t="shared" si="63"/>
        <v>53469</v>
      </c>
      <c r="K122" s="42">
        <f t="shared" si="63"/>
        <v>5976</v>
      </c>
      <c r="L122" s="42">
        <f t="shared" si="63"/>
        <v>47493</v>
      </c>
      <c r="M122" s="42">
        <f t="shared" si="63"/>
        <v>57398</v>
      </c>
      <c r="N122" s="42">
        <f t="shared" si="63"/>
        <v>6215</v>
      </c>
      <c r="O122" s="42">
        <f t="shared" si="63"/>
        <v>51183</v>
      </c>
    </row>
    <row r="123" spans="1:15" ht="63">
      <c r="A123" s="94" t="s">
        <v>313</v>
      </c>
      <c r="B123" s="100">
        <v>850</v>
      </c>
      <c r="C123" s="46" t="s">
        <v>470</v>
      </c>
      <c r="D123" s="46" t="s">
        <v>939</v>
      </c>
      <c r="E123" s="113" t="s">
        <v>310</v>
      </c>
      <c r="F123" s="37"/>
      <c r="G123" s="42">
        <f>G124</f>
        <v>38826.8</v>
      </c>
      <c r="H123" s="42">
        <f aca="true" t="shared" si="64" ref="H123:O123">H124</f>
        <v>0</v>
      </c>
      <c r="I123" s="42">
        <f t="shared" si="64"/>
        <v>38826.8</v>
      </c>
      <c r="J123" s="42">
        <f t="shared" si="64"/>
        <v>41517</v>
      </c>
      <c r="K123" s="42">
        <f t="shared" si="64"/>
        <v>0</v>
      </c>
      <c r="L123" s="42">
        <f t="shared" si="64"/>
        <v>41517</v>
      </c>
      <c r="M123" s="42">
        <f t="shared" si="64"/>
        <v>44968</v>
      </c>
      <c r="N123" s="42">
        <f t="shared" si="64"/>
        <v>0</v>
      </c>
      <c r="O123" s="42">
        <f t="shared" si="64"/>
        <v>44968</v>
      </c>
    </row>
    <row r="124" spans="1:15" ht="110.25">
      <c r="A124" s="94" t="s">
        <v>963</v>
      </c>
      <c r="B124" s="100">
        <v>850</v>
      </c>
      <c r="C124" s="46" t="s">
        <v>470</v>
      </c>
      <c r="D124" s="46" t="s">
        <v>939</v>
      </c>
      <c r="E124" s="114" t="s">
        <v>311</v>
      </c>
      <c r="F124" s="37" t="s">
        <v>53</v>
      </c>
      <c r="G124" s="42">
        <f>SUM(H124:I124)</f>
        <v>38826.8</v>
      </c>
      <c r="H124" s="42"/>
      <c r="I124" s="42">
        <f>46811.8+15-8000</f>
        <v>38826.8</v>
      </c>
      <c r="J124" s="42">
        <f>SUM(K124:L124)</f>
        <v>41517</v>
      </c>
      <c r="K124" s="42"/>
      <c r="L124" s="42">
        <v>41517</v>
      </c>
      <c r="M124" s="42">
        <f>SUM(N124:O124)</f>
        <v>44968</v>
      </c>
      <c r="N124" s="42"/>
      <c r="O124" s="42">
        <v>44968</v>
      </c>
    </row>
    <row r="125" spans="1:15" ht="63">
      <c r="A125" s="94" t="s">
        <v>820</v>
      </c>
      <c r="B125" s="100">
        <v>850</v>
      </c>
      <c r="C125" s="46" t="s">
        <v>470</v>
      </c>
      <c r="D125" s="46" t="s">
        <v>939</v>
      </c>
      <c r="E125" s="113" t="s">
        <v>821</v>
      </c>
      <c r="F125" s="37"/>
      <c r="G125" s="42">
        <f>SUM(G126:G127)</f>
        <v>11492</v>
      </c>
      <c r="H125" s="42">
        <f aca="true" t="shared" si="65" ref="H125:O125">SUM(H126:H127)</f>
        <v>5746</v>
      </c>
      <c r="I125" s="42">
        <f t="shared" si="65"/>
        <v>5746</v>
      </c>
      <c r="J125" s="42">
        <f t="shared" si="65"/>
        <v>11952</v>
      </c>
      <c r="K125" s="42">
        <f t="shared" si="65"/>
        <v>5976</v>
      </c>
      <c r="L125" s="42">
        <f t="shared" si="65"/>
        <v>5976</v>
      </c>
      <c r="M125" s="42">
        <f t="shared" si="65"/>
        <v>12430</v>
      </c>
      <c r="N125" s="42">
        <f t="shared" si="65"/>
        <v>6215</v>
      </c>
      <c r="O125" s="42">
        <f t="shared" si="65"/>
        <v>6215</v>
      </c>
    </row>
    <row r="126" spans="1:15" ht="94.5">
      <c r="A126" s="94" t="s">
        <v>89</v>
      </c>
      <c r="B126" s="100">
        <v>850</v>
      </c>
      <c r="C126" s="46" t="s">
        <v>470</v>
      </c>
      <c r="D126" s="46" t="s">
        <v>939</v>
      </c>
      <c r="E126" s="114" t="s">
        <v>500</v>
      </c>
      <c r="F126" s="37" t="s">
        <v>430</v>
      </c>
      <c r="G126" s="42">
        <f>SUM(H126:I126)</f>
        <v>5746</v>
      </c>
      <c r="H126" s="42"/>
      <c r="I126" s="42">
        <v>5746</v>
      </c>
      <c r="J126" s="42">
        <f>SUM(K126:L126)</f>
        <v>5976</v>
      </c>
      <c r="K126" s="42"/>
      <c r="L126" s="42">
        <v>5976</v>
      </c>
      <c r="M126" s="42">
        <f>SUM(N126:O126)</f>
        <v>6215</v>
      </c>
      <c r="N126" s="42"/>
      <c r="O126" s="42">
        <v>6215</v>
      </c>
    </row>
    <row r="127" spans="1:15" ht="110.25">
      <c r="A127" s="94" t="s">
        <v>90</v>
      </c>
      <c r="B127" s="100">
        <v>850</v>
      </c>
      <c r="C127" s="46" t="s">
        <v>470</v>
      </c>
      <c r="D127" s="46" t="s">
        <v>939</v>
      </c>
      <c r="E127" s="114" t="s">
        <v>285</v>
      </c>
      <c r="F127" s="37" t="s">
        <v>430</v>
      </c>
      <c r="G127" s="42">
        <f>SUM(H127:I127)</f>
        <v>5746</v>
      </c>
      <c r="H127" s="42">
        <v>5746</v>
      </c>
      <c r="I127" s="42"/>
      <c r="J127" s="42">
        <f>SUM(K127:L127)</f>
        <v>5976</v>
      </c>
      <c r="K127" s="42">
        <v>5976</v>
      </c>
      <c r="L127" s="42"/>
      <c r="M127" s="42">
        <f>SUM(N127:O127)</f>
        <v>6215</v>
      </c>
      <c r="N127" s="42">
        <v>6215</v>
      </c>
      <c r="O127" s="42"/>
    </row>
    <row r="128" spans="1:15" ht="47.25">
      <c r="A128" s="94" t="s">
        <v>136</v>
      </c>
      <c r="B128" s="100">
        <v>850</v>
      </c>
      <c r="C128" s="46" t="s">
        <v>470</v>
      </c>
      <c r="D128" s="46" t="s">
        <v>939</v>
      </c>
      <c r="E128" s="113" t="s">
        <v>875</v>
      </c>
      <c r="F128" s="37"/>
      <c r="G128" s="42">
        <f>SUM(G129:G132)</f>
        <v>14123.2</v>
      </c>
      <c r="H128" s="42">
        <f aca="true" t="shared" si="66" ref="H128:O128">SUM(H129:H132)</f>
        <v>13416.9</v>
      </c>
      <c r="I128" s="42">
        <f t="shared" si="66"/>
        <v>706.3</v>
      </c>
      <c r="J128" s="42">
        <f t="shared" si="66"/>
        <v>0</v>
      </c>
      <c r="K128" s="42">
        <f t="shared" si="66"/>
        <v>0</v>
      </c>
      <c r="L128" s="42">
        <f t="shared" si="66"/>
        <v>0</v>
      </c>
      <c r="M128" s="42">
        <f t="shared" si="66"/>
        <v>0</v>
      </c>
      <c r="N128" s="42">
        <f t="shared" si="66"/>
        <v>0</v>
      </c>
      <c r="O128" s="42">
        <f t="shared" si="66"/>
        <v>0</v>
      </c>
    </row>
    <row r="129" spans="1:15" ht="141.75">
      <c r="A129" s="94" t="s">
        <v>880</v>
      </c>
      <c r="B129" s="100">
        <v>850</v>
      </c>
      <c r="C129" s="46" t="s">
        <v>470</v>
      </c>
      <c r="D129" s="46" t="s">
        <v>939</v>
      </c>
      <c r="E129" s="114" t="s">
        <v>876</v>
      </c>
      <c r="F129" s="37" t="s">
        <v>53</v>
      </c>
      <c r="G129" s="42">
        <f>SUM(H129:I129)</f>
        <v>2400</v>
      </c>
      <c r="H129" s="42">
        <v>2280</v>
      </c>
      <c r="I129" s="42">
        <v>120</v>
      </c>
      <c r="J129" s="42">
        <f>SUM(K129:L129)</f>
        <v>0</v>
      </c>
      <c r="K129" s="42"/>
      <c r="L129" s="42"/>
      <c r="M129" s="42">
        <f>SUM(N129:O129)</f>
        <v>0</v>
      </c>
      <c r="N129" s="42"/>
      <c r="O129" s="42"/>
    </row>
    <row r="130" spans="1:15" ht="141.75">
      <c r="A130" s="94" t="s">
        <v>881</v>
      </c>
      <c r="B130" s="100">
        <v>850</v>
      </c>
      <c r="C130" s="46" t="s">
        <v>470</v>
      </c>
      <c r="D130" s="46" t="s">
        <v>939</v>
      </c>
      <c r="E130" s="114" t="s">
        <v>877</v>
      </c>
      <c r="F130" s="37" t="s">
        <v>53</v>
      </c>
      <c r="G130" s="42">
        <f>SUM(H130:I130)</f>
        <v>2210.6</v>
      </c>
      <c r="H130" s="42">
        <v>2100</v>
      </c>
      <c r="I130" s="42">
        <v>110.6</v>
      </c>
      <c r="J130" s="42">
        <f>SUM(K130:L130)</f>
        <v>0</v>
      </c>
      <c r="K130" s="42"/>
      <c r="L130" s="42"/>
      <c r="M130" s="42">
        <f>SUM(N130:O130)</f>
        <v>0</v>
      </c>
      <c r="N130" s="42"/>
      <c r="O130" s="42"/>
    </row>
    <row r="131" spans="1:15" ht="141.75">
      <c r="A131" s="94" t="s">
        <v>882</v>
      </c>
      <c r="B131" s="100">
        <v>850</v>
      </c>
      <c r="C131" s="46" t="s">
        <v>470</v>
      </c>
      <c r="D131" s="46" t="s">
        <v>939</v>
      </c>
      <c r="E131" s="114" t="s">
        <v>878</v>
      </c>
      <c r="F131" s="37" t="s">
        <v>53</v>
      </c>
      <c r="G131" s="42">
        <f>SUM(H131:I131)</f>
        <v>2675.7000000000003</v>
      </c>
      <c r="H131" s="42">
        <v>2541.9</v>
      </c>
      <c r="I131" s="42">
        <v>133.8</v>
      </c>
      <c r="J131" s="42">
        <f>SUM(K131:L131)</f>
        <v>0</v>
      </c>
      <c r="K131" s="42"/>
      <c r="L131" s="42"/>
      <c r="M131" s="42">
        <f>SUM(N131:O131)</f>
        <v>0</v>
      </c>
      <c r="N131" s="42"/>
      <c r="O131" s="42"/>
    </row>
    <row r="132" spans="1:15" ht="190.5" customHeight="1">
      <c r="A132" s="94" t="s">
        <v>883</v>
      </c>
      <c r="B132" s="100">
        <v>850</v>
      </c>
      <c r="C132" s="46" t="s">
        <v>470</v>
      </c>
      <c r="D132" s="46" t="s">
        <v>939</v>
      </c>
      <c r="E132" s="114" t="s">
        <v>879</v>
      </c>
      <c r="F132" s="37" t="s">
        <v>53</v>
      </c>
      <c r="G132" s="42">
        <f>SUM(H132:I132)</f>
        <v>6836.9</v>
      </c>
      <c r="H132" s="42">
        <v>6495</v>
      </c>
      <c r="I132" s="42">
        <v>341.9</v>
      </c>
      <c r="J132" s="42">
        <f>SUM(K132:L132)</f>
        <v>0</v>
      </c>
      <c r="K132" s="42"/>
      <c r="L132" s="42"/>
      <c r="M132" s="42">
        <f>SUM(N132:O132)</f>
        <v>0</v>
      </c>
      <c r="N132" s="42"/>
      <c r="O132" s="42"/>
    </row>
    <row r="133" spans="1:15" ht="118.5" customHeight="1">
      <c r="A133" s="94" t="s">
        <v>800</v>
      </c>
      <c r="B133" s="100">
        <v>850</v>
      </c>
      <c r="C133" s="46" t="s">
        <v>470</v>
      </c>
      <c r="D133" s="46" t="s">
        <v>939</v>
      </c>
      <c r="E133" s="95" t="s">
        <v>940</v>
      </c>
      <c r="F133" s="37"/>
      <c r="G133" s="42">
        <f aca="true" t="shared" si="67" ref="G133:O135">G134</f>
        <v>1500</v>
      </c>
      <c r="H133" s="42">
        <f t="shared" si="67"/>
        <v>1050</v>
      </c>
      <c r="I133" s="42">
        <f t="shared" si="67"/>
        <v>450</v>
      </c>
      <c r="J133" s="42">
        <f t="shared" si="67"/>
        <v>0</v>
      </c>
      <c r="K133" s="42">
        <f t="shared" si="67"/>
        <v>0</v>
      </c>
      <c r="L133" s="42">
        <f t="shared" si="67"/>
        <v>0</v>
      </c>
      <c r="M133" s="42">
        <f t="shared" si="67"/>
        <v>0</v>
      </c>
      <c r="N133" s="42">
        <f t="shared" si="67"/>
        <v>0</v>
      </c>
      <c r="O133" s="42">
        <f t="shared" si="67"/>
        <v>0</v>
      </c>
    </row>
    <row r="134" spans="1:15" ht="163.5" customHeight="1">
      <c r="A134" s="94" t="s">
        <v>793</v>
      </c>
      <c r="B134" s="100">
        <v>850</v>
      </c>
      <c r="C134" s="46" t="s">
        <v>470</v>
      </c>
      <c r="D134" s="46" t="s">
        <v>939</v>
      </c>
      <c r="E134" s="113" t="s">
        <v>367</v>
      </c>
      <c r="F134" s="37"/>
      <c r="G134" s="42">
        <f t="shared" si="67"/>
        <v>1500</v>
      </c>
      <c r="H134" s="42">
        <f t="shared" si="67"/>
        <v>1050</v>
      </c>
      <c r="I134" s="42">
        <f t="shared" si="67"/>
        <v>450</v>
      </c>
      <c r="J134" s="42">
        <f t="shared" si="67"/>
        <v>0</v>
      </c>
      <c r="K134" s="42">
        <f t="shared" si="67"/>
        <v>0</v>
      </c>
      <c r="L134" s="42">
        <f t="shared" si="67"/>
        <v>0</v>
      </c>
      <c r="M134" s="42">
        <f t="shared" si="67"/>
        <v>0</v>
      </c>
      <c r="N134" s="42">
        <f t="shared" si="67"/>
        <v>0</v>
      </c>
      <c r="O134" s="42">
        <f t="shared" si="67"/>
        <v>0</v>
      </c>
    </row>
    <row r="135" spans="1:15" ht="98.25" customHeight="1">
      <c r="A135" s="94" t="s">
        <v>365</v>
      </c>
      <c r="B135" s="100">
        <v>850</v>
      </c>
      <c r="C135" s="46" t="s">
        <v>470</v>
      </c>
      <c r="D135" s="46" t="s">
        <v>939</v>
      </c>
      <c r="E135" s="113" t="s">
        <v>368</v>
      </c>
      <c r="F135" s="37"/>
      <c r="G135" s="42">
        <f t="shared" si="67"/>
        <v>1500</v>
      </c>
      <c r="H135" s="42">
        <f t="shared" si="67"/>
        <v>1050</v>
      </c>
      <c r="I135" s="42">
        <f t="shared" si="67"/>
        <v>450</v>
      </c>
      <c r="J135" s="42">
        <f t="shared" si="67"/>
        <v>0</v>
      </c>
      <c r="K135" s="42">
        <f t="shared" si="67"/>
        <v>0</v>
      </c>
      <c r="L135" s="42">
        <f t="shared" si="67"/>
        <v>0</v>
      </c>
      <c r="M135" s="42">
        <f t="shared" si="67"/>
        <v>0</v>
      </c>
      <c r="N135" s="42">
        <f t="shared" si="67"/>
        <v>0</v>
      </c>
      <c r="O135" s="42">
        <f t="shared" si="67"/>
        <v>0</v>
      </c>
    </row>
    <row r="136" spans="1:15" ht="78.75">
      <c r="A136" s="94" t="s">
        <v>366</v>
      </c>
      <c r="B136" s="100">
        <v>850</v>
      </c>
      <c r="C136" s="46" t="s">
        <v>470</v>
      </c>
      <c r="D136" s="46" t="s">
        <v>939</v>
      </c>
      <c r="E136" s="114" t="s">
        <v>369</v>
      </c>
      <c r="F136" s="37" t="s">
        <v>826</v>
      </c>
      <c r="G136" s="42">
        <f>SUM(H136:I136)</f>
        <v>1500</v>
      </c>
      <c r="H136" s="42">
        <v>1050</v>
      </c>
      <c r="I136" s="42">
        <v>450</v>
      </c>
      <c r="J136" s="42">
        <f>SUM(K136:L136)</f>
        <v>0</v>
      </c>
      <c r="K136" s="42"/>
      <c r="L136" s="42"/>
      <c r="M136" s="42">
        <f>SUM(N136:O136)</f>
        <v>0</v>
      </c>
      <c r="N136" s="42"/>
      <c r="O136" s="42"/>
    </row>
    <row r="137" spans="1:15" ht="114" customHeight="1">
      <c r="A137" s="32" t="s">
        <v>831</v>
      </c>
      <c r="B137" s="100">
        <v>850</v>
      </c>
      <c r="C137" s="46" t="s">
        <v>470</v>
      </c>
      <c r="D137" s="46" t="s">
        <v>939</v>
      </c>
      <c r="E137" s="113">
        <v>12</v>
      </c>
      <c r="F137" s="37"/>
      <c r="G137" s="42">
        <f aca="true" t="shared" si="68" ref="G137:O137">SUM(G138,G141)</f>
        <v>10000</v>
      </c>
      <c r="H137" s="42">
        <f t="shared" si="68"/>
        <v>10000</v>
      </c>
      <c r="I137" s="42">
        <f t="shared" si="68"/>
        <v>0</v>
      </c>
      <c r="J137" s="42">
        <f t="shared" si="68"/>
        <v>19972.2</v>
      </c>
      <c r="K137" s="42">
        <f t="shared" si="68"/>
        <v>19972.2</v>
      </c>
      <c r="L137" s="42">
        <f t="shared" si="68"/>
        <v>0</v>
      </c>
      <c r="M137" s="42">
        <f t="shared" si="68"/>
        <v>0</v>
      </c>
      <c r="N137" s="42">
        <f t="shared" si="68"/>
        <v>0</v>
      </c>
      <c r="O137" s="42">
        <f t="shared" si="68"/>
        <v>0</v>
      </c>
    </row>
    <row r="138" spans="1:15" ht="110.25">
      <c r="A138" s="32" t="s">
        <v>803</v>
      </c>
      <c r="B138" s="100">
        <v>850</v>
      </c>
      <c r="C138" s="46" t="s">
        <v>470</v>
      </c>
      <c r="D138" s="46" t="s">
        <v>939</v>
      </c>
      <c r="E138" s="113" t="s">
        <v>762</v>
      </c>
      <c r="F138" s="37"/>
      <c r="G138" s="42">
        <f>SUM(G139)</f>
        <v>0</v>
      </c>
      <c r="H138" s="42">
        <f aca="true" t="shared" si="69" ref="H138:O138">SUM(H139)</f>
        <v>0</v>
      </c>
      <c r="I138" s="42">
        <f t="shared" si="69"/>
        <v>0</v>
      </c>
      <c r="J138" s="42">
        <f t="shared" si="69"/>
        <v>19972.2</v>
      </c>
      <c r="K138" s="42">
        <f t="shared" si="69"/>
        <v>19972.2</v>
      </c>
      <c r="L138" s="42">
        <f t="shared" si="69"/>
        <v>0</v>
      </c>
      <c r="M138" s="42">
        <f t="shared" si="69"/>
        <v>0</v>
      </c>
      <c r="N138" s="42">
        <f t="shared" si="69"/>
        <v>0</v>
      </c>
      <c r="O138" s="42">
        <f t="shared" si="69"/>
        <v>0</v>
      </c>
    </row>
    <row r="139" spans="1:15" ht="63">
      <c r="A139" s="32" t="s">
        <v>80</v>
      </c>
      <c r="B139" s="100">
        <v>850</v>
      </c>
      <c r="C139" s="46" t="s">
        <v>470</v>
      </c>
      <c r="D139" s="46" t="s">
        <v>939</v>
      </c>
      <c r="E139" s="113" t="s">
        <v>231</v>
      </c>
      <c r="F139" s="37"/>
      <c r="G139" s="42">
        <f aca="true" t="shared" si="70" ref="G139:O139">SUM(G140:G140)</f>
        <v>0</v>
      </c>
      <c r="H139" s="42">
        <f t="shared" si="70"/>
        <v>0</v>
      </c>
      <c r="I139" s="42">
        <f t="shared" si="70"/>
        <v>0</v>
      </c>
      <c r="J139" s="42">
        <f t="shared" si="70"/>
        <v>19972.2</v>
      </c>
      <c r="K139" s="42">
        <f t="shared" si="70"/>
        <v>19972.2</v>
      </c>
      <c r="L139" s="42">
        <f t="shared" si="70"/>
        <v>0</v>
      </c>
      <c r="M139" s="42">
        <f t="shared" si="70"/>
        <v>0</v>
      </c>
      <c r="N139" s="42">
        <f t="shared" si="70"/>
        <v>0</v>
      </c>
      <c r="O139" s="42">
        <f t="shared" si="70"/>
        <v>0</v>
      </c>
    </row>
    <row r="140" spans="1:15" ht="180.75" customHeight="1">
      <c r="A140" s="115" t="s">
        <v>232</v>
      </c>
      <c r="B140" s="100">
        <v>850</v>
      </c>
      <c r="C140" s="46" t="s">
        <v>470</v>
      </c>
      <c r="D140" s="46" t="s">
        <v>939</v>
      </c>
      <c r="E140" s="109" t="s">
        <v>899</v>
      </c>
      <c r="F140" s="37" t="s">
        <v>430</v>
      </c>
      <c r="G140" s="42">
        <f>SUM(H140:I140)</f>
        <v>0</v>
      </c>
      <c r="H140" s="42"/>
      <c r="I140" s="42"/>
      <c r="J140" s="42">
        <f>SUM(K140:L140)</f>
        <v>19972.2</v>
      </c>
      <c r="K140" s="42">
        <v>19972.2</v>
      </c>
      <c r="L140" s="42"/>
      <c r="M140" s="42">
        <f>SUM(N140:O140)</f>
        <v>0</v>
      </c>
      <c r="N140" s="42"/>
      <c r="O140" s="42"/>
    </row>
    <row r="141" spans="1:15" ht="128.25" customHeight="1">
      <c r="A141" s="32" t="s">
        <v>318</v>
      </c>
      <c r="B141" s="100">
        <v>850</v>
      </c>
      <c r="C141" s="46" t="s">
        <v>470</v>
      </c>
      <c r="D141" s="46" t="s">
        <v>939</v>
      </c>
      <c r="E141" s="113" t="s">
        <v>316</v>
      </c>
      <c r="F141" s="37"/>
      <c r="G141" s="42">
        <f>G142</f>
        <v>10000</v>
      </c>
      <c r="H141" s="42">
        <f aca="true" t="shared" si="71" ref="H141:O142">H142</f>
        <v>10000</v>
      </c>
      <c r="I141" s="42">
        <f t="shared" si="71"/>
        <v>0</v>
      </c>
      <c r="J141" s="42">
        <f t="shared" si="71"/>
        <v>0</v>
      </c>
      <c r="K141" s="42">
        <f t="shared" si="71"/>
        <v>0</v>
      </c>
      <c r="L141" s="42">
        <f t="shared" si="71"/>
        <v>0</v>
      </c>
      <c r="M141" s="42">
        <f t="shared" si="71"/>
        <v>0</v>
      </c>
      <c r="N141" s="42">
        <f t="shared" si="71"/>
        <v>0</v>
      </c>
      <c r="O141" s="42">
        <f t="shared" si="71"/>
        <v>0</v>
      </c>
    </row>
    <row r="142" spans="1:15" ht="176.25" customHeight="1">
      <c r="A142" s="32" t="s">
        <v>319</v>
      </c>
      <c r="B142" s="100">
        <v>850</v>
      </c>
      <c r="C142" s="46" t="s">
        <v>470</v>
      </c>
      <c r="D142" s="46" t="s">
        <v>939</v>
      </c>
      <c r="E142" s="113" t="s">
        <v>317</v>
      </c>
      <c r="F142" s="37"/>
      <c r="G142" s="42">
        <f>G143</f>
        <v>10000</v>
      </c>
      <c r="H142" s="42">
        <f t="shared" si="71"/>
        <v>10000</v>
      </c>
      <c r="I142" s="42">
        <f t="shared" si="71"/>
        <v>0</v>
      </c>
      <c r="J142" s="42">
        <f t="shared" si="71"/>
        <v>0</v>
      </c>
      <c r="K142" s="42">
        <f t="shared" si="71"/>
        <v>0</v>
      </c>
      <c r="L142" s="42">
        <f t="shared" si="71"/>
        <v>0</v>
      </c>
      <c r="M142" s="42">
        <f t="shared" si="71"/>
        <v>0</v>
      </c>
      <c r="N142" s="42">
        <f t="shared" si="71"/>
        <v>0</v>
      </c>
      <c r="O142" s="42">
        <f t="shared" si="71"/>
        <v>0</v>
      </c>
    </row>
    <row r="143" spans="1:15" ht="157.5">
      <c r="A143" s="32" t="s">
        <v>320</v>
      </c>
      <c r="B143" s="100">
        <v>850</v>
      </c>
      <c r="C143" s="46" t="s">
        <v>470</v>
      </c>
      <c r="D143" s="46" t="s">
        <v>939</v>
      </c>
      <c r="E143" s="109" t="s">
        <v>315</v>
      </c>
      <c r="F143" s="37" t="s">
        <v>775</v>
      </c>
      <c r="G143" s="42">
        <f>SUM(H143:I143)</f>
        <v>10000</v>
      </c>
      <c r="H143" s="42">
        <v>10000</v>
      </c>
      <c r="I143" s="42"/>
      <c r="J143" s="42">
        <f>SUM(K143:L143)</f>
        <v>0</v>
      </c>
      <c r="K143" s="42"/>
      <c r="L143" s="42"/>
      <c r="M143" s="42">
        <f>SUM(N143:O143)</f>
        <v>0</v>
      </c>
      <c r="N143" s="42"/>
      <c r="O143" s="42"/>
    </row>
    <row r="144" spans="1:15" ht="47.25">
      <c r="A144" s="90" t="s">
        <v>585</v>
      </c>
      <c r="B144" s="100">
        <v>850</v>
      </c>
      <c r="C144" s="46" t="s">
        <v>470</v>
      </c>
      <c r="D144" s="46" t="s">
        <v>939</v>
      </c>
      <c r="E144" s="92" t="s">
        <v>786</v>
      </c>
      <c r="F144" s="37"/>
      <c r="G144" s="42">
        <f>G145</f>
        <v>22197</v>
      </c>
      <c r="H144" s="42">
        <f aca="true" t="shared" si="72" ref="H144:O144">H145</f>
        <v>22197</v>
      </c>
      <c r="I144" s="42">
        <f t="shared" si="72"/>
        <v>0</v>
      </c>
      <c r="J144" s="42">
        <f t="shared" si="72"/>
        <v>0</v>
      </c>
      <c r="K144" s="42">
        <f t="shared" si="72"/>
        <v>0</v>
      </c>
      <c r="L144" s="42">
        <f t="shared" si="72"/>
        <v>0</v>
      </c>
      <c r="M144" s="42">
        <f t="shared" si="72"/>
        <v>0</v>
      </c>
      <c r="N144" s="42">
        <f t="shared" si="72"/>
        <v>0</v>
      </c>
      <c r="O144" s="42">
        <f t="shared" si="72"/>
        <v>0</v>
      </c>
    </row>
    <row r="145" spans="1:15" ht="31.5">
      <c r="A145" s="90" t="s">
        <v>788</v>
      </c>
      <c r="B145" s="100">
        <v>850</v>
      </c>
      <c r="C145" s="46" t="s">
        <v>470</v>
      </c>
      <c r="D145" s="46" t="s">
        <v>939</v>
      </c>
      <c r="E145" s="92" t="s">
        <v>787</v>
      </c>
      <c r="F145" s="37"/>
      <c r="G145" s="42">
        <f aca="true" t="shared" si="73" ref="G145:O145">SUM(G146:G147)</f>
        <v>22197</v>
      </c>
      <c r="H145" s="42">
        <f t="shared" si="73"/>
        <v>22197</v>
      </c>
      <c r="I145" s="42">
        <f t="shared" si="73"/>
        <v>0</v>
      </c>
      <c r="J145" s="42">
        <f t="shared" si="73"/>
        <v>0</v>
      </c>
      <c r="K145" s="42">
        <f t="shared" si="73"/>
        <v>0</v>
      </c>
      <c r="L145" s="42">
        <f t="shared" si="73"/>
        <v>0</v>
      </c>
      <c r="M145" s="42">
        <f t="shared" si="73"/>
        <v>0</v>
      </c>
      <c r="N145" s="42">
        <f t="shared" si="73"/>
        <v>0</v>
      </c>
      <c r="O145" s="42">
        <f t="shared" si="73"/>
        <v>0</v>
      </c>
    </row>
    <row r="146" spans="1:15" ht="63.75" customHeight="1">
      <c r="A146" s="32" t="s">
        <v>371</v>
      </c>
      <c r="B146" s="100">
        <v>850</v>
      </c>
      <c r="C146" s="46" t="s">
        <v>470</v>
      </c>
      <c r="D146" s="46" t="s">
        <v>939</v>
      </c>
      <c r="E146" s="109" t="s">
        <v>26</v>
      </c>
      <c r="F146" s="37" t="s">
        <v>826</v>
      </c>
      <c r="G146" s="42">
        <f>SUM(H146:I146)</f>
        <v>2945.7</v>
      </c>
      <c r="H146" s="42">
        <v>2945.7</v>
      </c>
      <c r="I146" s="42"/>
      <c r="J146" s="42">
        <f>SUM(K146:L146)</f>
        <v>0</v>
      </c>
      <c r="K146" s="42"/>
      <c r="L146" s="42"/>
      <c r="M146" s="42">
        <f>SUM(N146:O146)</f>
        <v>0</v>
      </c>
      <c r="N146" s="42"/>
      <c r="O146" s="42"/>
    </row>
    <row r="147" spans="1:15" ht="91.5" customHeight="1">
      <c r="A147" s="32" t="s">
        <v>372</v>
      </c>
      <c r="B147" s="100">
        <v>850</v>
      </c>
      <c r="C147" s="46" t="s">
        <v>470</v>
      </c>
      <c r="D147" s="46" t="s">
        <v>939</v>
      </c>
      <c r="E147" s="109" t="s">
        <v>25</v>
      </c>
      <c r="F147" s="37" t="s">
        <v>826</v>
      </c>
      <c r="G147" s="42">
        <f>SUM(H147:I147)</f>
        <v>19251.3</v>
      </c>
      <c r="H147" s="42">
        <v>19251.3</v>
      </c>
      <c r="I147" s="42"/>
      <c r="J147" s="42">
        <f>SUM(K147:L147)</f>
        <v>0</v>
      </c>
      <c r="K147" s="42"/>
      <c r="L147" s="42"/>
      <c r="M147" s="42">
        <f>SUM(N147:O147)</f>
        <v>0</v>
      </c>
      <c r="N147" s="42"/>
      <c r="O147" s="42"/>
    </row>
    <row r="148" spans="1:15" s="40" customFormat="1" ht="31.5">
      <c r="A148" s="97" t="s">
        <v>790</v>
      </c>
      <c r="B148" s="116">
        <v>850</v>
      </c>
      <c r="C148" s="87" t="s">
        <v>942</v>
      </c>
      <c r="D148" s="87"/>
      <c r="E148" s="117"/>
      <c r="F148" s="89"/>
      <c r="G148" s="88">
        <f>SUM(G149)</f>
        <v>599</v>
      </c>
      <c r="H148" s="88">
        <f aca="true" t="shared" si="74" ref="H148:O148">SUM(H149)</f>
        <v>599</v>
      </c>
      <c r="I148" s="88">
        <f t="shared" si="74"/>
        <v>0</v>
      </c>
      <c r="J148" s="88">
        <f t="shared" si="74"/>
        <v>592</v>
      </c>
      <c r="K148" s="88">
        <f t="shared" si="74"/>
        <v>592</v>
      </c>
      <c r="L148" s="88">
        <f t="shared" si="74"/>
        <v>0</v>
      </c>
      <c r="M148" s="88">
        <f t="shared" si="74"/>
        <v>614</v>
      </c>
      <c r="N148" s="88">
        <f t="shared" si="74"/>
        <v>614</v>
      </c>
      <c r="O148" s="88">
        <f t="shared" si="74"/>
        <v>0</v>
      </c>
    </row>
    <row r="149" spans="1:15" s="40" customFormat="1" ht="47.25">
      <c r="A149" s="97" t="s">
        <v>633</v>
      </c>
      <c r="B149" s="116">
        <v>850</v>
      </c>
      <c r="C149" s="87" t="s">
        <v>942</v>
      </c>
      <c r="D149" s="87" t="s">
        <v>470</v>
      </c>
      <c r="E149" s="117"/>
      <c r="F149" s="89"/>
      <c r="G149" s="88">
        <f>SUM(G150+G155)</f>
        <v>599</v>
      </c>
      <c r="H149" s="88">
        <f>SUM(H150+H155)</f>
        <v>599</v>
      </c>
      <c r="I149" s="88">
        <f>SUM(I150+I155)</f>
        <v>0</v>
      </c>
      <c r="J149" s="88">
        <f aca="true" t="shared" si="75" ref="J149:O149">SUM(J150,)</f>
        <v>592</v>
      </c>
      <c r="K149" s="88">
        <f t="shared" si="75"/>
        <v>592</v>
      </c>
      <c r="L149" s="88">
        <f t="shared" si="75"/>
        <v>0</v>
      </c>
      <c r="M149" s="88">
        <f t="shared" si="75"/>
        <v>614</v>
      </c>
      <c r="N149" s="88">
        <f t="shared" si="75"/>
        <v>614</v>
      </c>
      <c r="O149" s="88">
        <f t="shared" si="75"/>
        <v>0</v>
      </c>
    </row>
    <row r="150" spans="1:15" ht="141.75">
      <c r="A150" s="32" t="s">
        <v>566</v>
      </c>
      <c r="B150" s="36" t="s">
        <v>426</v>
      </c>
      <c r="C150" s="46" t="s">
        <v>942</v>
      </c>
      <c r="D150" s="46" t="s">
        <v>470</v>
      </c>
      <c r="E150" s="95" t="s">
        <v>463</v>
      </c>
      <c r="F150" s="37"/>
      <c r="G150" s="42">
        <f aca="true" t="shared" si="76" ref="G150:O151">G151</f>
        <v>571</v>
      </c>
      <c r="H150" s="42">
        <f t="shared" si="76"/>
        <v>571</v>
      </c>
      <c r="I150" s="42">
        <f t="shared" si="76"/>
        <v>0</v>
      </c>
      <c r="J150" s="42">
        <f t="shared" si="76"/>
        <v>592</v>
      </c>
      <c r="K150" s="42">
        <f t="shared" si="76"/>
        <v>592</v>
      </c>
      <c r="L150" s="42">
        <f t="shared" si="76"/>
        <v>0</v>
      </c>
      <c r="M150" s="42">
        <f t="shared" si="76"/>
        <v>614</v>
      </c>
      <c r="N150" s="42">
        <f t="shared" si="76"/>
        <v>614</v>
      </c>
      <c r="O150" s="42">
        <f t="shared" si="76"/>
        <v>0</v>
      </c>
    </row>
    <row r="151" spans="1:15" ht="240.75" customHeight="1">
      <c r="A151" s="94" t="s">
        <v>832</v>
      </c>
      <c r="B151" s="36" t="s">
        <v>426</v>
      </c>
      <c r="C151" s="46" t="s">
        <v>942</v>
      </c>
      <c r="D151" s="46" t="s">
        <v>470</v>
      </c>
      <c r="E151" s="95" t="s">
        <v>123</v>
      </c>
      <c r="F151" s="37"/>
      <c r="G151" s="42">
        <f t="shared" si="76"/>
        <v>571</v>
      </c>
      <c r="H151" s="42">
        <f t="shared" si="76"/>
        <v>571</v>
      </c>
      <c r="I151" s="42">
        <f t="shared" si="76"/>
        <v>0</v>
      </c>
      <c r="J151" s="42">
        <f t="shared" si="76"/>
        <v>592</v>
      </c>
      <c r="K151" s="42">
        <f t="shared" si="76"/>
        <v>592</v>
      </c>
      <c r="L151" s="42">
        <f t="shared" si="76"/>
        <v>0</v>
      </c>
      <c r="M151" s="42">
        <f t="shared" si="76"/>
        <v>614</v>
      </c>
      <c r="N151" s="42">
        <f t="shared" si="76"/>
        <v>614</v>
      </c>
      <c r="O151" s="42">
        <f t="shared" si="76"/>
        <v>0</v>
      </c>
    </row>
    <row r="152" spans="1:15" ht="94.5">
      <c r="A152" s="94" t="s">
        <v>461</v>
      </c>
      <c r="B152" s="36" t="s">
        <v>426</v>
      </c>
      <c r="C152" s="46" t="s">
        <v>942</v>
      </c>
      <c r="D152" s="46" t="s">
        <v>470</v>
      </c>
      <c r="E152" s="95" t="s">
        <v>462</v>
      </c>
      <c r="F152" s="37"/>
      <c r="G152" s="42">
        <f>SUM(G153:G154)</f>
        <v>571</v>
      </c>
      <c r="H152" s="42">
        <f aca="true" t="shared" si="77" ref="H152:O152">SUM(H153:H154)</f>
        <v>571</v>
      </c>
      <c r="I152" s="42">
        <f t="shared" si="77"/>
        <v>0</v>
      </c>
      <c r="J152" s="42">
        <f t="shared" si="77"/>
        <v>592</v>
      </c>
      <c r="K152" s="42">
        <f t="shared" si="77"/>
        <v>592</v>
      </c>
      <c r="L152" s="42">
        <f t="shared" si="77"/>
        <v>0</v>
      </c>
      <c r="M152" s="42">
        <f t="shared" si="77"/>
        <v>614</v>
      </c>
      <c r="N152" s="42">
        <f t="shared" si="77"/>
        <v>614</v>
      </c>
      <c r="O152" s="42">
        <f t="shared" si="77"/>
        <v>0</v>
      </c>
    </row>
    <row r="153" spans="1:15" ht="267.75">
      <c r="A153" s="35" t="s">
        <v>13</v>
      </c>
      <c r="B153" s="36" t="s">
        <v>426</v>
      </c>
      <c r="C153" s="46" t="s">
        <v>942</v>
      </c>
      <c r="D153" s="46" t="s">
        <v>470</v>
      </c>
      <c r="E153" s="96" t="s">
        <v>279</v>
      </c>
      <c r="F153" s="37" t="s">
        <v>428</v>
      </c>
      <c r="G153" s="42">
        <f>SUM(H153:I153)</f>
        <v>521</v>
      </c>
      <c r="H153" s="28">
        <v>521</v>
      </c>
      <c r="I153" s="28"/>
      <c r="J153" s="42">
        <f>SUM(K153:L153)</f>
        <v>592</v>
      </c>
      <c r="K153" s="28">
        <v>592</v>
      </c>
      <c r="L153" s="28"/>
      <c r="M153" s="42">
        <f>SUM(N153:O153)</f>
        <v>614</v>
      </c>
      <c r="N153" s="28">
        <v>614</v>
      </c>
      <c r="O153" s="28"/>
    </row>
    <row r="154" spans="1:15" ht="141.75">
      <c r="A154" s="35" t="s">
        <v>808</v>
      </c>
      <c r="B154" s="36" t="s">
        <v>426</v>
      </c>
      <c r="C154" s="46" t="s">
        <v>942</v>
      </c>
      <c r="D154" s="46" t="s">
        <v>470</v>
      </c>
      <c r="E154" s="96" t="s">
        <v>279</v>
      </c>
      <c r="F154" s="37" t="s">
        <v>430</v>
      </c>
      <c r="G154" s="42">
        <f>SUM(H154:I154)</f>
        <v>50</v>
      </c>
      <c r="H154" s="28">
        <v>50</v>
      </c>
      <c r="I154" s="28"/>
      <c r="J154" s="42">
        <f>SUM(K154:L154)</f>
        <v>0</v>
      </c>
      <c r="K154" s="28"/>
      <c r="L154" s="28"/>
      <c r="M154" s="42">
        <f>SUM(N154:O154)</f>
        <v>0</v>
      </c>
      <c r="N154" s="28"/>
      <c r="O154" s="28"/>
    </row>
    <row r="155" spans="1:15" ht="110.25">
      <c r="A155" s="21" t="s">
        <v>800</v>
      </c>
      <c r="B155" s="36" t="s">
        <v>426</v>
      </c>
      <c r="C155" s="37" t="s">
        <v>942</v>
      </c>
      <c r="D155" s="37" t="s">
        <v>470</v>
      </c>
      <c r="E155" s="95" t="s">
        <v>871</v>
      </c>
      <c r="F155" s="37"/>
      <c r="G155" s="42">
        <f aca="true" t="shared" si="78" ref="G155:I157">G156</f>
        <v>28</v>
      </c>
      <c r="H155" s="28">
        <f t="shared" si="78"/>
        <v>28</v>
      </c>
      <c r="I155" s="28">
        <f t="shared" si="78"/>
        <v>0</v>
      </c>
      <c r="J155" s="42"/>
      <c r="K155" s="28"/>
      <c r="L155" s="28"/>
      <c r="M155" s="42"/>
      <c r="N155" s="28"/>
      <c r="O155" s="28"/>
    </row>
    <row r="156" spans="1:15" ht="180.75" customHeight="1">
      <c r="A156" s="21" t="s">
        <v>378</v>
      </c>
      <c r="B156" s="36" t="s">
        <v>426</v>
      </c>
      <c r="C156" s="37" t="s">
        <v>942</v>
      </c>
      <c r="D156" s="37" t="s">
        <v>470</v>
      </c>
      <c r="E156" s="95" t="s">
        <v>483</v>
      </c>
      <c r="F156" s="37"/>
      <c r="G156" s="42">
        <f t="shared" si="78"/>
        <v>28</v>
      </c>
      <c r="H156" s="28">
        <f t="shared" si="78"/>
        <v>28</v>
      </c>
      <c r="I156" s="28">
        <f t="shared" si="78"/>
        <v>0</v>
      </c>
      <c r="J156" s="42"/>
      <c r="K156" s="28"/>
      <c r="L156" s="28"/>
      <c r="M156" s="42"/>
      <c r="N156" s="28"/>
      <c r="O156" s="28"/>
    </row>
    <row r="157" spans="1:15" ht="94.5">
      <c r="A157" s="21" t="s">
        <v>379</v>
      </c>
      <c r="B157" s="36" t="s">
        <v>426</v>
      </c>
      <c r="C157" s="37" t="s">
        <v>942</v>
      </c>
      <c r="D157" s="37" t="s">
        <v>470</v>
      </c>
      <c r="E157" s="95" t="s">
        <v>484</v>
      </c>
      <c r="F157" s="37"/>
      <c r="G157" s="42">
        <f t="shared" si="78"/>
        <v>28</v>
      </c>
      <c r="H157" s="28">
        <f t="shared" si="78"/>
        <v>28</v>
      </c>
      <c r="I157" s="28">
        <f t="shared" si="78"/>
        <v>0</v>
      </c>
      <c r="J157" s="42"/>
      <c r="K157" s="28"/>
      <c r="L157" s="28"/>
      <c r="M157" s="42"/>
      <c r="N157" s="28"/>
      <c r="O157" s="28"/>
    </row>
    <row r="158" spans="1:15" ht="126">
      <c r="A158" s="21" t="s">
        <v>353</v>
      </c>
      <c r="B158" s="36" t="s">
        <v>426</v>
      </c>
      <c r="C158" s="37" t="s">
        <v>942</v>
      </c>
      <c r="D158" s="37" t="s">
        <v>470</v>
      </c>
      <c r="E158" s="96" t="s">
        <v>351</v>
      </c>
      <c r="F158" s="37" t="s">
        <v>430</v>
      </c>
      <c r="G158" s="42">
        <f>H158+I158</f>
        <v>28</v>
      </c>
      <c r="H158" s="28">
        <v>28</v>
      </c>
      <c r="I158" s="28"/>
      <c r="J158" s="42">
        <f>K158+L158</f>
        <v>0</v>
      </c>
      <c r="K158" s="28"/>
      <c r="L158" s="28"/>
      <c r="M158" s="42">
        <f>N158+O158</f>
        <v>0</v>
      </c>
      <c r="N158" s="28"/>
      <c r="O158" s="28"/>
    </row>
    <row r="159" spans="1:15" ht="15.75">
      <c r="A159" s="31" t="s">
        <v>52</v>
      </c>
      <c r="B159" s="86" t="s">
        <v>426</v>
      </c>
      <c r="C159" s="87" t="s">
        <v>487</v>
      </c>
      <c r="D159" s="37"/>
      <c r="E159" s="37"/>
      <c r="F159" s="38"/>
      <c r="G159" s="43">
        <f>SUM(G160,)</f>
        <v>2673</v>
      </c>
      <c r="H159" s="43">
        <f aca="true" t="shared" si="79" ref="H159:O159">SUM(H160,)</f>
        <v>0</v>
      </c>
      <c r="I159" s="43">
        <f t="shared" si="79"/>
        <v>2673</v>
      </c>
      <c r="J159" s="43">
        <f t="shared" si="79"/>
        <v>1706</v>
      </c>
      <c r="K159" s="43">
        <f t="shared" si="79"/>
        <v>0</v>
      </c>
      <c r="L159" s="43">
        <f t="shared" si="79"/>
        <v>1706</v>
      </c>
      <c r="M159" s="43">
        <f t="shared" si="79"/>
        <v>1774</v>
      </c>
      <c r="N159" s="43">
        <f t="shared" si="79"/>
        <v>0</v>
      </c>
      <c r="O159" s="43">
        <f t="shared" si="79"/>
        <v>1774</v>
      </c>
    </row>
    <row r="160" spans="1:15" ht="15.75">
      <c r="A160" s="31" t="s">
        <v>421</v>
      </c>
      <c r="B160" s="86" t="s">
        <v>426</v>
      </c>
      <c r="C160" s="87" t="s">
        <v>487</v>
      </c>
      <c r="D160" s="87" t="s">
        <v>487</v>
      </c>
      <c r="E160" s="37"/>
      <c r="F160" s="38"/>
      <c r="G160" s="43">
        <f aca="true" t="shared" si="80" ref="G160:O160">G161</f>
        <v>2673</v>
      </c>
      <c r="H160" s="43">
        <f t="shared" si="80"/>
        <v>0</v>
      </c>
      <c r="I160" s="43">
        <f t="shared" si="80"/>
        <v>2673</v>
      </c>
      <c r="J160" s="43">
        <f t="shared" si="80"/>
        <v>1706</v>
      </c>
      <c r="K160" s="43">
        <f t="shared" si="80"/>
        <v>0</v>
      </c>
      <c r="L160" s="43">
        <f t="shared" si="80"/>
        <v>1706</v>
      </c>
      <c r="M160" s="43">
        <f t="shared" si="80"/>
        <v>1774</v>
      </c>
      <c r="N160" s="43">
        <f t="shared" si="80"/>
        <v>0</v>
      </c>
      <c r="O160" s="43">
        <f t="shared" si="80"/>
        <v>1774</v>
      </c>
    </row>
    <row r="161" spans="1:15" ht="115.5" customHeight="1">
      <c r="A161" s="32" t="s">
        <v>835</v>
      </c>
      <c r="B161" s="36" t="s">
        <v>426</v>
      </c>
      <c r="C161" s="46" t="s">
        <v>487</v>
      </c>
      <c r="D161" s="46" t="s">
        <v>487</v>
      </c>
      <c r="E161" s="92" t="s">
        <v>822</v>
      </c>
      <c r="F161" s="38"/>
      <c r="G161" s="39">
        <f>SUM(G162,G166)</f>
        <v>2673</v>
      </c>
      <c r="H161" s="39">
        <f aca="true" t="shared" si="81" ref="H161:O161">SUM(H162,H166)</f>
        <v>0</v>
      </c>
      <c r="I161" s="39">
        <f t="shared" si="81"/>
        <v>2673</v>
      </c>
      <c r="J161" s="39">
        <f t="shared" si="81"/>
        <v>1706</v>
      </c>
      <c r="K161" s="39">
        <f t="shared" si="81"/>
        <v>0</v>
      </c>
      <c r="L161" s="39">
        <f t="shared" si="81"/>
        <v>1706</v>
      </c>
      <c r="M161" s="39">
        <f t="shared" si="81"/>
        <v>1774</v>
      </c>
      <c r="N161" s="39">
        <f t="shared" si="81"/>
        <v>0</v>
      </c>
      <c r="O161" s="39">
        <f t="shared" si="81"/>
        <v>1774</v>
      </c>
    </row>
    <row r="162" spans="1:15" ht="166.5" customHeight="1">
      <c r="A162" s="32" t="s">
        <v>836</v>
      </c>
      <c r="B162" s="36" t="s">
        <v>426</v>
      </c>
      <c r="C162" s="46" t="s">
        <v>487</v>
      </c>
      <c r="D162" s="46" t="s">
        <v>487</v>
      </c>
      <c r="E162" s="92" t="s">
        <v>10</v>
      </c>
      <c r="F162" s="37"/>
      <c r="G162" s="42">
        <f>SUM(G163,)</f>
        <v>2635</v>
      </c>
      <c r="H162" s="42">
        <f aca="true" t="shared" si="82" ref="H162:O162">SUM(H163,)</f>
        <v>0</v>
      </c>
      <c r="I162" s="42">
        <f t="shared" si="82"/>
        <v>2635</v>
      </c>
      <c r="J162" s="42">
        <f t="shared" si="82"/>
        <v>1706</v>
      </c>
      <c r="K162" s="42">
        <f t="shared" si="82"/>
        <v>0</v>
      </c>
      <c r="L162" s="42">
        <f t="shared" si="82"/>
        <v>1706</v>
      </c>
      <c r="M162" s="42">
        <f t="shared" si="82"/>
        <v>1774</v>
      </c>
      <c r="N162" s="42">
        <f t="shared" si="82"/>
        <v>0</v>
      </c>
      <c r="O162" s="42">
        <f t="shared" si="82"/>
        <v>1774</v>
      </c>
    </row>
    <row r="163" spans="1:15" ht="80.25" customHeight="1">
      <c r="A163" s="32" t="s">
        <v>12</v>
      </c>
      <c r="B163" s="36" t="s">
        <v>426</v>
      </c>
      <c r="C163" s="46" t="s">
        <v>487</v>
      </c>
      <c r="D163" s="46" t="s">
        <v>487</v>
      </c>
      <c r="E163" s="92" t="s">
        <v>11</v>
      </c>
      <c r="F163" s="37"/>
      <c r="G163" s="42">
        <f aca="true" t="shared" si="83" ref="G163:O163">SUM(G164:G165)</f>
        <v>2635</v>
      </c>
      <c r="H163" s="42">
        <f t="shared" si="83"/>
        <v>0</v>
      </c>
      <c r="I163" s="42">
        <f t="shared" si="83"/>
        <v>2635</v>
      </c>
      <c r="J163" s="42">
        <f t="shared" si="83"/>
        <v>1706</v>
      </c>
      <c r="K163" s="42">
        <f t="shared" si="83"/>
        <v>0</v>
      </c>
      <c r="L163" s="42">
        <f t="shared" si="83"/>
        <v>1706</v>
      </c>
      <c r="M163" s="42">
        <f t="shared" si="83"/>
        <v>1774</v>
      </c>
      <c r="N163" s="42">
        <f t="shared" si="83"/>
        <v>0</v>
      </c>
      <c r="O163" s="42">
        <f t="shared" si="83"/>
        <v>1774</v>
      </c>
    </row>
    <row r="164" spans="1:15" ht="267.75">
      <c r="A164" s="32" t="s">
        <v>395</v>
      </c>
      <c r="B164" s="36" t="s">
        <v>426</v>
      </c>
      <c r="C164" s="46" t="s">
        <v>487</v>
      </c>
      <c r="D164" s="46" t="s">
        <v>487</v>
      </c>
      <c r="E164" s="37" t="s">
        <v>772</v>
      </c>
      <c r="F164" s="37" t="s">
        <v>428</v>
      </c>
      <c r="G164" s="42">
        <f>SUM(H164:I164)</f>
        <v>2617</v>
      </c>
      <c r="H164" s="42"/>
      <c r="I164" s="42">
        <v>2617</v>
      </c>
      <c r="J164" s="42">
        <f>SUM(K164:L164)</f>
        <v>1697</v>
      </c>
      <c r="K164" s="42"/>
      <c r="L164" s="42">
        <v>1697</v>
      </c>
      <c r="M164" s="42">
        <f>SUM(N164:O164)</f>
        <v>1765</v>
      </c>
      <c r="N164" s="42"/>
      <c r="O164" s="42">
        <v>1765</v>
      </c>
    </row>
    <row r="165" spans="1:15" ht="141.75">
      <c r="A165" s="32" t="s">
        <v>634</v>
      </c>
      <c r="B165" s="36" t="s">
        <v>426</v>
      </c>
      <c r="C165" s="46" t="s">
        <v>487</v>
      </c>
      <c r="D165" s="46" t="s">
        <v>487</v>
      </c>
      <c r="E165" s="37" t="s">
        <v>772</v>
      </c>
      <c r="F165" s="37" t="s">
        <v>430</v>
      </c>
      <c r="G165" s="42">
        <f>SUM(H165:I165)</f>
        <v>18</v>
      </c>
      <c r="H165" s="42"/>
      <c r="I165" s="42">
        <v>18</v>
      </c>
      <c r="J165" s="42">
        <f>SUM(K165:L165)</f>
        <v>9</v>
      </c>
      <c r="K165" s="42"/>
      <c r="L165" s="42">
        <v>9</v>
      </c>
      <c r="M165" s="42">
        <f>SUM(N165:O165)</f>
        <v>9</v>
      </c>
      <c r="N165" s="42"/>
      <c r="O165" s="42">
        <v>9</v>
      </c>
    </row>
    <row r="166" spans="1:15" ht="165" customHeight="1">
      <c r="A166" s="32" t="s">
        <v>532</v>
      </c>
      <c r="B166" s="36" t="s">
        <v>426</v>
      </c>
      <c r="C166" s="46" t="s">
        <v>487</v>
      </c>
      <c r="D166" s="46" t="s">
        <v>487</v>
      </c>
      <c r="E166" s="92" t="s">
        <v>533</v>
      </c>
      <c r="F166" s="37"/>
      <c r="G166" s="42">
        <f>G167</f>
        <v>38</v>
      </c>
      <c r="H166" s="42">
        <f aca="true" t="shared" si="84" ref="H166:O166">H167</f>
        <v>0</v>
      </c>
      <c r="I166" s="42">
        <f t="shared" si="84"/>
        <v>38</v>
      </c>
      <c r="J166" s="42">
        <f t="shared" si="84"/>
        <v>0</v>
      </c>
      <c r="K166" s="42">
        <f t="shared" si="84"/>
        <v>0</v>
      </c>
      <c r="L166" s="42">
        <f t="shared" si="84"/>
        <v>0</v>
      </c>
      <c r="M166" s="42">
        <f t="shared" si="84"/>
        <v>0</v>
      </c>
      <c r="N166" s="42">
        <f t="shared" si="84"/>
        <v>0</v>
      </c>
      <c r="O166" s="42">
        <f t="shared" si="84"/>
        <v>0</v>
      </c>
    </row>
    <row r="167" spans="1:15" ht="47.25">
      <c r="A167" s="32" t="s">
        <v>534</v>
      </c>
      <c r="B167" s="36" t="s">
        <v>426</v>
      </c>
      <c r="C167" s="46" t="s">
        <v>487</v>
      </c>
      <c r="D167" s="46" t="s">
        <v>487</v>
      </c>
      <c r="E167" s="92" t="s">
        <v>535</v>
      </c>
      <c r="F167" s="37"/>
      <c r="G167" s="42">
        <f aca="true" t="shared" si="85" ref="G167:O167">SUM(G168:G168)</f>
        <v>38</v>
      </c>
      <c r="H167" s="42">
        <f t="shared" si="85"/>
        <v>0</v>
      </c>
      <c r="I167" s="42">
        <f t="shared" si="85"/>
        <v>38</v>
      </c>
      <c r="J167" s="42">
        <f t="shared" si="85"/>
        <v>0</v>
      </c>
      <c r="K167" s="42">
        <f t="shared" si="85"/>
        <v>0</v>
      </c>
      <c r="L167" s="42">
        <f t="shared" si="85"/>
        <v>0</v>
      </c>
      <c r="M167" s="42">
        <f t="shared" si="85"/>
        <v>0</v>
      </c>
      <c r="N167" s="42">
        <f t="shared" si="85"/>
        <v>0</v>
      </c>
      <c r="O167" s="42">
        <f t="shared" si="85"/>
        <v>0</v>
      </c>
    </row>
    <row r="168" spans="1:15" ht="63">
      <c r="A168" s="106" t="s">
        <v>537</v>
      </c>
      <c r="B168" s="36" t="s">
        <v>426</v>
      </c>
      <c r="C168" s="46" t="s">
        <v>487</v>
      </c>
      <c r="D168" s="46" t="s">
        <v>487</v>
      </c>
      <c r="E168" s="37" t="s">
        <v>536</v>
      </c>
      <c r="F168" s="37" t="s">
        <v>430</v>
      </c>
      <c r="G168" s="42">
        <f>SUM(H168:I168)</f>
        <v>38</v>
      </c>
      <c r="H168" s="28"/>
      <c r="I168" s="28">
        <v>38</v>
      </c>
      <c r="J168" s="42">
        <f>SUM(K168:L168)</f>
        <v>0</v>
      </c>
      <c r="K168" s="28"/>
      <c r="L168" s="28"/>
      <c r="M168" s="42">
        <f>SUM(N168:O168)</f>
        <v>0</v>
      </c>
      <c r="N168" s="118"/>
      <c r="O168" s="28"/>
    </row>
    <row r="169" spans="1:15" s="40" customFormat="1" ht="15.75">
      <c r="A169" s="31" t="s">
        <v>260</v>
      </c>
      <c r="B169" s="86" t="s">
        <v>426</v>
      </c>
      <c r="C169" s="89" t="s">
        <v>941</v>
      </c>
      <c r="D169" s="89" t="s">
        <v>464</v>
      </c>
      <c r="E169" s="87"/>
      <c r="F169" s="89"/>
      <c r="G169" s="88">
        <f>G170</f>
        <v>177.6</v>
      </c>
      <c r="H169" s="88">
        <f aca="true" t="shared" si="86" ref="H169:O172">H170</f>
        <v>0</v>
      </c>
      <c r="I169" s="88">
        <f t="shared" si="86"/>
        <v>177.6</v>
      </c>
      <c r="J169" s="88">
        <f t="shared" si="86"/>
        <v>0</v>
      </c>
      <c r="K169" s="88">
        <f t="shared" si="86"/>
        <v>0</v>
      </c>
      <c r="L169" s="88">
        <f t="shared" si="86"/>
        <v>0</v>
      </c>
      <c r="M169" s="88">
        <f t="shared" si="86"/>
        <v>0</v>
      </c>
      <c r="N169" s="88">
        <f t="shared" si="86"/>
        <v>0</v>
      </c>
      <c r="O169" s="88">
        <f t="shared" si="86"/>
        <v>0</v>
      </c>
    </row>
    <row r="170" spans="1:15" ht="110.25">
      <c r="A170" s="32" t="s">
        <v>343</v>
      </c>
      <c r="B170" s="36" t="s">
        <v>426</v>
      </c>
      <c r="C170" s="37" t="s">
        <v>941</v>
      </c>
      <c r="D170" s="37" t="s">
        <v>464</v>
      </c>
      <c r="E170" s="92" t="s">
        <v>502</v>
      </c>
      <c r="F170" s="37"/>
      <c r="G170" s="42">
        <f>G171</f>
        <v>177.6</v>
      </c>
      <c r="H170" s="42">
        <f t="shared" si="86"/>
        <v>0</v>
      </c>
      <c r="I170" s="42">
        <f t="shared" si="86"/>
        <v>177.6</v>
      </c>
      <c r="J170" s="42">
        <f t="shared" si="86"/>
        <v>0</v>
      </c>
      <c r="K170" s="42">
        <f t="shared" si="86"/>
        <v>0</v>
      </c>
      <c r="L170" s="42">
        <f t="shared" si="86"/>
        <v>0</v>
      </c>
      <c r="M170" s="42">
        <f t="shared" si="86"/>
        <v>0</v>
      </c>
      <c r="N170" s="42">
        <f t="shared" si="86"/>
        <v>0</v>
      </c>
      <c r="O170" s="42">
        <f t="shared" si="86"/>
        <v>0</v>
      </c>
    </row>
    <row r="171" spans="1:15" ht="173.25">
      <c r="A171" s="32" t="s">
        <v>345</v>
      </c>
      <c r="B171" s="36" t="s">
        <v>426</v>
      </c>
      <c r="C171" s="37" t="s">
        <v>941</v>
      </c>
      <c r="D171" s="37" t="s">
        <v>464</v>
      </c>
      <c r="E171" s="92" t="s">
        <v>606</v>
      </c>
      <c r="F171" s="37"/>
      <c r="G171" s="42">
        <f>G172</f>
        <v>177.6</v>
      </c>
      <c r="H171" s="42">
        <f t="shared" si="86"/>
        <v>0</v>
      </c>
      <c r="I171" s="42">
        <f t="shared" si="86"/>
        <v>177.6</v>
      </c>
      <c r="J171" s="42">
        <f t="shared" si="86"/>
        <v>0</v>
      </c>
      <c r="K171" s="42">
        <f t="shared" si="86"/>
        <v>0</v>
      </c>
      <c r="L171" s="42">
        <f t="shared" si="86"/>
        <v>0</v>
      </c>
      <c r="M171" s="42">
        <f t="shared" si="86"/>
        <v>0</v>
      </c>
      <c r="N171" s="42">
        <f t="shared" si="86"/>
        <v>0</v>
      </c>
      <c r="O171" s="42">
        <f t="shared" si="86"/>
        <v>0</v>
      </c>
    </row>
    <row r="172" spans="1:15" ht="63">
      <c r="A172" s="32" t="s">
        <v>458</v>
      </c>
      <c r="B172" s="36" t="s">
        <v>426</v>
      </c>
      <c r="C172" s="37" t="s">
        <v>941</v>
      </c>
      <c r="D172" s="37" t="s">
        <v>464</v>
      </c>
      <c r="E172" s="92" t="s">
        <v>653</v>
      </c>
      <c r="F172" s="37"/>
      <c r="G172" s="42">
        <f>G173</f>
        <v>177.6</v>
      </c>
      <c r="H172" s="42">
        <f t="shared" si="86"/>
        <v>0</v>
      </c>
      <c r="I172" s="42">
        <f t="shared" si="86"/>
        <v>177.6</v>
      </c>
      <c r="J172" s="42">
        <f t="shared" si="86"/>
        <v>0</v>
      </c>
      <c r="K172" s="42">
        <f t="shared" si="86"/>
        <v>0</v>
      </c>
      <c r="L172" s="42">
        <f t="shared" si="86"/>
        <v>0</v>
      </c>
      <c r="M172" s="42">
        <f t="shared" si="86"/>
        <v>0</v>
      </c>
      <c r="N172" s="42">
        <f t="shared" si="86"/>
        <v>0</v>
      </c>
      <c r="O172" s="42">
        <f t="shared" si="86"/>
        <v>0</v>
      </c>
    </row>
    <row r="173" spans="1:15" ht="96" customHeight="1">
      <c r="A173" s="32" t="s">
        <v>460</v>
      </c>
      <c r="B173" s="36" t="s">
        <v>426</v>
      </c>
      <c r="C173" s="37" t="s">
        <v>941</v>
      </c>
      <c r="D173" s="37" t="s">
        <v>464</v>
      </c>
      <c r="E173" s="46" t="s">
        <v>561</v>
      </c>
      <c r="F173" s="37" t="s">
        <v>430</v>
      </c>
      <c r="G173" s="42">
        <f>SUM(H173:I173)</f>
        <v>177.6</v>
      </c>
      <c r="H173" s="42"/>
      <c r="I173" s="42">
        <v>177.6</v>
      </c>
      <c r="J173" s="42">
        <f>SUM(K173:L173)</f>
        <v>0</v>
      </c>
      <c r="K173" s="42"/>
      <c r="L173" s="42"/>
      <c r="M173" s="42">
        <f>SUM(N173:O173)</f>
        <v>0</v>
      </c>
      <c r="N173" s="42"/>
      <c r="O173" s="42"/>
    </row>
    <row r="174" spans="1:15" s="40" customFormat="1" ht="15.75">
      <c r="A174" s="27" t="s">
        <v>308</v>
      </c>
      <c r="B174" s="86" t="s">
        <v>426</v>
      </c>
      <c r="C174" s="89" t="s">
        <v>940</v>
      </c>
      <c r="D174" s="89"/>
      <c r="E174" s="87"/>
      <c r="F174" s="89"/>
      <c r="G174" s="88">
        <f>G175</f>
        <v>2528.9</v>
      </c>
      <c r="H174" s="88">
        <f aca="true" t="shared" si="87" ref="H174:O177">H175</f>
        <v>2023.2</v>
      </c>
      <c r="I174" s="88">
        <f t="shared" si="87"/>
        <v>505.7</v>
      </c>
      <c r="J174" s="88">
        <f t="shared" si="87"/>
        <v>0</v>
      </c>
      <c r="K174" s="88">
        <f t="shared" si="87"/>
        <v>0</v>
      </c>
      <c r="L174" s="88">
        <f t="shared" si="87"/>
        <v>0</v>
      </c>
      <c r="M174" s="88">
        <f t="shared" si="87"/>
        <v>0</v>
      </c>
      <c r="N174" s="88">
        <f t="shared" si="87"/>
        <v>0</v>
      </c>
      <c r="O174" s="88">
        <f t="shared" si="87"/>
        <v>0</v>
      </c>
    </row>
    <row r="175" spans="1:15" s="40" customFormat="1" ht="47.25">
      <c r="A175" s="27" t="s">
        <v>309</v>
      </c>
      <c r="B175" s="86" t="s">
        <v>426</v>
      </c>
      <c r="C175" s="89" t="s">
        <v>940</v>
      </c>
      <c r="D175" s="89" t="s">
        <v>940</v>
      </c>
      <c r="E175" s="87"/>
      <c r="F175" s="89"/>
      <c r="G175" s="88">
        <f>G176</f>
        <v>2528.9</v>
      </c>
      <c r="H175" s="88">
        <f t="shared" si="87"/>
        <v>2023.2</v>
      </c>
      <c r="I175" s="88">
        <f t="shared" si="87"/>
        <v>505.7</v>
      </c>
      <c r="J175" s="88">
        <f t="shared" si="87"/>
        <v>0</v>
      </c>
      <c r="K175" s="88">
        <f t="shared" si="87"/>
        <v>0</v>
      </c>
      <c r="L175" s="88">
        <f t="shared" si="87"/>
        <v>0</v>
      </c>
      <c r="M175" s="88">
        <f t="shared" si="87"/>
        <v>0</v>
      </c>
      <c r="N175" s="88">
        <f t="shared" si="87"/>
        <v>0</v>
      </c>
      <c r="O175" s="88">
        <f t="shared" si="87"/>
        <v>0</v>
      </c>
    </row>
    <row r="176" spans="1:15" ht="143.25" customHeight="1">
      <c r="A176" s="32" t="s">
        <v>829</v>
      </c>
      <c r="B176" s="36" t="s">
        <v>426</v>
      </c>
      <c r="C176" s="37" t="s">
        <v>940</v>
      </c>
      <c r="D176" s="37" t="s">
        <v>940</v>
      </c>
      <c r="E176" s="95" t="s">
        <v>662</v>
      </c>
      <c r="F176" s="37"/>
      <c r="G176" s="42">
        <f>G177</f>
        <v>2528.9</v>
      </c>
      <c r="H176" s="42">
        <f t="shared" si="87"/>
        <v>2023.2</v>
      </c>
      <c r="I176" s="42">
        <f t="shared" si="87"/>
        <v>505.7</v>
      </c>
      <c r="J176" s="42">
        <f t="shared" si="87"/>
        <v>0</v>
      </c>
      <c r="K176" s="42">
        <f t="shared" si="87"/>
        <v>0</v>
      </c>
      <c r="L176" s="42">
        <f t="shared" si="87"/>
        <v>0</v>
      </c>
      <c r="M176" s="42">
        <f t="shared" si="87"/>
        <v>0</v>
      </c>
      <c r="N176" s="42">
        <f t="shared" si="87"/>
        <v>0</v>
      </c>
      <c r="O176" s="42">
        <f t="shared" si="87"/>
        <v>0</v>
      </c>
    </row>
    <row r="177" spans="1:15" ht="207.75" customHeight="1">
      <c r="A177" s="32" t="s">
        <v>863</v>
      </c>
      <c r="B177" s="36" t="s">
        <v>426</v>
      </c>
      <c r="C177" s="37" t="s">
        <v>940</v>
      </c>
      <c r="D177" s="37" t="s">
        <v>940</v>
      </c>
      <c r="E177" s="95" t="s">
        <v>660</v>
      </c>
      <c r="F177" s="37"/>
      <c r="G177" s="42">
        <f>G178</f>
        <v>2528.9</v>
      </c>
      <c r="H177" s="42">
        <f t="shared" si="87"/>
        <v>2023.2</v>
      </c>
      <c r="I177" s="42">
        <f t="shared" si="87"/>
        <v>505.7</v>
      </c>
      <c r="J177" s="42">
        <f t="shared" si="87"/>
        <v>0</v>
      </c>
      <c r="K177" s="42">
        <f t="shared" si="87"/>
        <v>0</v>
      </c>
      <c r="L177" s="42">
        <f t="shared" si="87"/>
        <v>0</v>
      </c>
      <c r="M177" s="42">
        <f t="shared" si="87"/>
        <v>0</v>
      </c>
      <c r="N177" s="42">
        <f t="shared" si="87"/>
        <v>0</v>
      </c>
      <c r="O177" s="42">
        <f t="shared" si="87"/>
        <v>0</v>
      </c>
    </row>
    <row r="178" spans="1:15" ht="63">
      <c r="A178" s="32" t="s">
        <v>918</v>
      </c>
      <c r="B178" s="36" t="s">
        <v>426</v>
      </c>
      <c r="C178" s="37" t="s">
        <v>940</v>
      </c>
      <c r="D178" s="37" t="s">
        <v>940</v>
      </c>
      <c r="E178" s="95" t="s">
        <v>916</v>
      </c>
      <c r="F178" s="37"/>
      <c r="G178" s="42">
        <f>SUM(G179:G180)</f>
        <v>2528.9</v>
      </c>
      <c r="H178" s="42">
        <f aca="true" t="shared" si="88" ref="H178:O178">SUM(H179:H180)</f>
        <v>2023.2</v>
      </c>
      <c r="I178" s="42">
        <f t="shared" si="88"/>
        <v>505.7</v>
      </c>
      <c r="J178" s="42">
        <f t="shared" si="88"/>
        <v>0</v>
      </c>
      <c r="K178" s="42">
        <f t="shared" si="88"/>
        <v>0</v>
      </c>
      <c r="L178" s="42">
        <f t="shared" si="88"/>
        <v>0</v>
      </c>
      <c r="M178" s="42">
        <f t="shared" si="88"/>
        <v>0</v>
      </c>
      <c r="N178" s="42">
        <f t="shared" si="88"/>
        <v>0</v>
      </c>
      <c r="O178" s="42">
        <f t="shared" si="88"/>
        <v>0</v>
      </c>
    </row>
    <row r="179" spans="1:15" ht="126">
      <c r="A179" s="32" t="s">
        <v>307</v>
      </c>
      <c r="B179" s="36" t="s">
        <v>426</v>
      </c>
      <c r="C179" s="37" t="s">
        <v>940</v>
      </c>
      <c r="D179" s="37" t="s">
        <v>940</v>
      </c>
      <c r="E179" s="37" t="s">
        <v>917</v>
      </c>
      <c r="F179" s="37" t="s">
        <v>775</v>
      </c>
      <c r="G179" s="42">
        <f>SUM(H179:I179)</f>
        <v>2023.2</v>
      </c>
      <c r="H179" s="42">
        <v>2023.2</v>
      </c>
      <c r="I179" s="42"/>
      <c r="J179" s="42">
        <f>SUM(K179:L179)</f>
        <v>0</v>
      </c>
      <c r="K179" s="42"/>
      <c r="L179" s="42"/>
      <c r="M179" s="42">
        <f>SUM(N179:O179)</f>
        <v>0</v>
      </c>
      <c r="N179" s="42"/>
      <c r="O179" s="42"/>
    </row>
    <row r="180" spans="1:15" ht="126">
      <c r="A180" s="32" t="s">
        <v>307</v>
      </c>
      <c r="B180" s="36" t="s">
        <v>426</v>
      </c>
      <c r="C180" s="37" t="s">
        <v>940</v>
      </c>
      <c r="D180" s="37" t="s">
        <v>940</v>
      </c>
      <c r="E180" s="37" t="s">
        <v>312</v>
      </c>
      <c r="F180" s="37" t="s">
        <v>775</v>
      </c>
      <c r="G180" s="42">
        <f>SUM(H180:I180)</f>
        <v>505.7</v>
      </c>
      <c r="H180" s="42"/>
      <c r="I180" s="42">
        <v>505.7</v>
      </c>
      <c r="J180" s="42">
        <f>SUM(K180:L180)</f>
        <v>0</v>
      </c>
      <c r="K180" s="42"/>
      <c r="L180" s="42"/>
      <c r="M180" s="42">
        <f>SUM(N180:O180)</f>
        <v>0</v>
      </c>
      <c r="N180" s="42"/>
      <c r="O180" s="42"/>
    </row>
    <row r="181" spans="1:15" ht="15.75">
      <c r="A181" s="31" t="s">
        <v>54</v>
      </c>
      <c r="B181" s="86" t="s">
        <v>426</v>
      </c>
      <c r="C181" s="89">
        <v>10</v>
      </c>
      <c r="D181" s="37"/>
      <c r="E181" s="37"/>
      <c r="F181" s="37"/>
      <c r="G181" s="88">
        <f aca="true" t="shared" si="89" ref="G181:O181">SUM(G182,G192,G204)</f>
        <v>29108.4</v>
      </c>
      <c r="H181" s="88">
        <f t="shared" si="89"/>
        <v>27897.699999999997</v>
      </c>
      <c r="I181" s="88">
        <f t="shared" si="89"/>
        <v>1210.6999999999998</v>
      </c>
      <c r="J181" s="88">
        <f t="shared" si="89"/>
        <v>19621.8</v>
      </c>
      <c r="K181" s="88">
        <f t="shared" si="89"/>
        <v>19249.199999999997</v>
      </c>
      <c r="L181" s="88">
        <f t="shared" si="89"/>
        <v>372.6</v>
      </c>
      <c r="M181" s="88">
        <f t="shared" si="89"/>
        <v>12091</v>
      </c>
      <c r="N181" s="88">
        <f t="shared" si="89"/>
        <v>11718.4</v>
      </c>
      <c r="O181" s="88">
        <f t="shared" si="89"/>
        <v>372.6</v>
      </c>
    </row>
    <row r="182" spans="1:15" ht="31.5">
      <c r="A182" s="31" t="s">
        <v>55</v>
      </c>
      <c r="B182" s="86" t="s">
        <v>426</v>
      </c>
      <c r="C182" s="89">
        <v>10</v>
      </c>
      <c r="D182" s="87" t="s">
        <v>939</v>
      </c>
      <c r="E182" s="37"/>
      <c r="F182" s="37"/>
      <c r="G182" s="88">
        <f aca="true" t="shared" si="90" ref="G182:O182">SUM(G183,G188,)</f>
        <v>1231.5</v>
      </c>
      <c r="H182" s="88">
        <f t="shared" si="90"/>
        <v>1221.5</v>
      </c>
      <c r="I182" s="88">
        <f t="shared" si="90"/>
        <v>10</v>
      </c>
      <c r="J182" s="88">
        <f t="shared" si="90"/>
        <v>8</v>
      </c>
      <c r="K182" s="88">
        <f t="shared" si="90"/>
        <v>8</v>
      </c>
      <c r="L182" s="88">
        <f t="shared" si="90"/>
        <v>0</v>
      </c>
      <c r="M182" s="88">
        <f t="shared" si="90"/>
        <v>8</v>
      </c>
      <c r="N182" s="88">
        <f t="shared" si="90"/>
        <v>8</v>
      </c>
      <c r="O182" s="88">
        <f t="shared" si="90"/>
        <v>0</v>
      </c>
    </row>
    <row r="183" spans="1:15" ht="94.5">
      <c r="A183" s="32" t="s">
        <v>569</v>
      </c>
      <c r="B183" s="36" t="s">
        <v>426</v>
      </c>
      <c r="C183" s="37">
        <v>10</v>
      </c>
      <c r="D183" s="46" t="s">
        <v>939</v>
      </c>
      <c r="E183" s="95" t="s">
        <v>657</v>
      </c>
      <c r="F183" s="37"/>
      <c r="G183" s="42">
        <f>SUM(G184,)</f>
        <v>18</v>
      </c>
      <c r="H183" s="42">
        <f aca="true" t="shared" si="91" ref="H183:O183">SUM(H184,)</f>
        <v>8</v>
      </c>
      <c r="I183" s="42">
        <f t="shared" si="91"/>
        <v>10</v>
      </c>
      <c r="J183" s="42">
        <f t="shared" si="91"/>
        <v>8</v>
      </c>
      <c r="K183" s="42">
        <f t="shared" si="91"/>
        <v>8</v>
      </c>
      <c r="L183" s="42">
        <f t="shared" si="91"/>
        <v>0</v>
      </c>
      <c r="M183" s="42">
        <f t="shared" si="91"/>
        <v>8</v>
      </c>
      <c r="N183" s="42">
        <f t="shared" si="91"/>
        <v>8</v>
      </c>
      <c r="O183" s="42">
        <f t="shared" si="91"/>
        <v>0</v>
      </c>
    </row>
    <row r="184" spans="1:15" ht="157.5">
      <c r="A184" s="32" t="s">
        <v>105</v>
      </c>
      <c r="B184" s="36" t="s">
        <v>426</v>
      </c>
      <c r="C184" s="37">
        <v>10</v>
      </c>
      <c r="D184" s="46" t="s">
        <v>939</v>
      </c>
      <c r="E184" s="95" t="s">
        <v>658</v>
      </c>
      <c r="F184" s="37"/>
      <c r="G184" s="42">
        <f aca="true" t="shared" si="92" ref="G184:O184">G185</f>
        <v>18</v>
      </c>
      <c r="H184" s="42">
        <f t="shared" si="92"/>
        <v>8</v>
      </c>
      <c r="I184" s="42">
        <f t="shared" si="92"/>
        <v>10</v>
      </c>
      <c r="J184" s="42">
        <f t="shared" si="92"/>
        <v>8</v>
      </c>
      <c r="K184" s="42">
        <f t="shared" si="92"/>
        <v>8</v>
      </c>
      <c r="L184" s="42">
        <f t="shared" si="92"/>
        <v>0</v>
      </c>
      <c r="M184" s="42">
        <f t="shared" si="92"/>
        <v>8</v>
      </c>
      <c r="N184" s="42">
        <f t="shared" si="92"/>
        <v>8</v>
      </c>
      <c r="O184" s="42">
        <f t="shared" si="92"/>
        <v>0</v>
      </c>
    </row>
    <row r="185" spans="1:15" ht="63">
      <c r="A185" s="94" t="s">
        <v>392</v>
      </c>
      <c r="B185" s="36" t="s">
        <v>426</v>
      </c>
      <c r="C185" s="37">
        <v>10</v>
      </c>
      <c r="D185" s="46" t="s">
        <v>939</v>
      </c>
      <c r="E185" s="95" t="s">
        <v>659</v>
      </c>
      <c r="F185" s="37"/>
      <c r="G185" s="42">
        <f aca="true" t="shared" si="93" ref="G185:O185">SUM(G186:G187)</f>
        <v>18</v>
      </c>
      <c r="H185" s="42">
        <f t="shared" si="93"/>
        <v>8</v>
      </c>
      <c r="I185" s="42">
        <f t="shared" si="93"/>
        <v>10</v>
      </c>
      <c r="J185" s="42">
        <f t="shared" si="93"/>
        <v>8</v>
      </c>
      <c r="K185" s="42">
        <f t="shared" si="93"/>
        <v>8</v>
      </c>
      <c r="L185" s="42">
        <f t="shared" si="93"/>
        <v>0</v>
      </c>
      <c r="M185" s="42">
        <f t="shared" si="93"/>
        <v>8</v>
      </c>
      <c r="N185" s="42">
        <f t="shared" si="93"/>
        <v>8</v>
      </c>
      <c r="O185" s="42">
        <f t="shared" si="93"/>
        <v>0</v>
      </c>
    </row>
    <row r="186" spans="1:15" ht="157.5">
      <c r="A186" s="94" t="s">
        <v>393</v>
      </c>
      <c r="B186" s="36" t="s">
        <v>426</v>
      </c>
      <c r="C186" s="37">
        <v>10</v>
      </c>
      <c r="D186" s="46" t="s">
        <v>939</v>
      </c>
      <c r="E186" s="96" t="s">
        <v>286</v>
      </c>
      <c r="F186" s="37" t="s">
        <v>57</v>
      </c>
      <c r="G186" s="42">
        <f>SUM(H186:I186)</f>
        <v>10</v>
      </c>
      <c r="H186" s="42">
        <v>0</v>
      </c>
      <c r="I186" s="42">
        <v>10</v>
      </c>
      <c r="J186" s="42">
        <f>SUM(K186:L186)</f>
        <v>0</v>
      </c>
      <c r="K186" s="42">
        <v>0</v>
      </c>
      <c r="L186" s="42"/>
      <c r="M186" s="42">
        <f>SUM(N186:O186)</f>
        <v>0</v>
      </c>
      <c r="N186" s="42">
        <v>0</v>
      </c>
      <c r="O186" s="42">
        <v>0</v>
      </c>
    </row>
    <row r="187" spans="1:15" ht="252">
      <c r="A187" s="94" t="s">
        <v>486</v>
      </c>
      <c r="B187" s="36" t="s">
        <v>426</v>
      </c>
      <c r="C187" s="37">
        <v>10</v>
      </c>
      <c r="D187" s="46" t="s">
        <v>939</v>
      </c>
      <c r="E187" s="96" t="s">
        <v>287</v>
      </c>
      <c r="F187" s="37" t="s">
        <v>57</v>
      </c>
      <c r="G187" s="42">
        <f>SUM(H187:I187)</f>
        <v>8</v>
      </c>
      <c r="H187" s="42">
        <v>8</v>
      </c>
      <c r="I187" s="42">
        <v>0</v>
      </c>
      <c r="J187" s="42">
        <f>SUM(K187:L187)</f>
        <v>8</v>
      </c>
      <c r="K187" s="42">
        <v>8</v>
      </c>
      <c r="L187" s="42">
        <v>0</v>
      </c>
      <c r="M187" s="42">
        <f>SUM(N187:O187)</f>
        <v>8</v>
      </c>
      <c r="N187" s="42">
        <v>8</v>
      </c>
      <c r="O187" s="42"/>
    </row>
    <row r="188" spans="1:15" ht="141.75">
      <c r="A188" s="32" t="s">
        <v>106</v>
      </c>
      <c r="B188" s="100">
        <v>850</v>
      </c>
      <c r="C188" s="37">
        <v>10</v>
      </c>
      <c r="D188" s="46" t="s">
        <v>939</v>
      </c>
      <c r="E188" s="119" t="s">
        <v>487</v>
      </c>
      <c r="F188" s="37"/>
      <c r="G188" s="42">
        <f aca="true" t="shared" si="94" ref="G188:O188">G189</f>
        <v>1213.5</v>
      </c>
      <c r="H188" s="42">
        <f t="shared" si="94"/>
        <v>1213.5</v>
      </c>
      <c r="I188" s="42">
        <f t="shared" si="94"/>
        <v>0</v>
      </c>
      <c r="J188" s="42">
        <f t="shared" si="94"/>
        <v>0</v>
      </c>
      <c r="K188" s="42">
        <f t="shared" si="94"/>
        <v>0</v>
      </c>
      <c r="L188" s="42">
        <f t="shared" si="94"/>
        <v>0</v>
      </c>
      <c r="M188" s="42">
        <f t="shared" si="94"/>
        <v>0</v>
      </c>
      <c r="N188" s="42">
        <f t="shared" si="94"/>
        <v>0</v>
      </c>
      <c r="O188" s="42">
        <f t="shared" si="94"/>
        <v>0</v>
      </c>
    </row>
    <row r="189" spans="1:15" ht="220.5">
      <c r="A189" s="32" t="s">
        <v>863</v>
      </c>
      <c r="B189" s="100">
        <v>850</v>
      </c>
      <c r="C189" s="37">
        <v>10</v>
      </c>
      <c r="D189" s="46" t="s">
        <v>939</v>
      </c>
      <c r="E189" s="113" t="s">
        <v>660</v>
      </c>
      <c r="F189" s="37"/>
      <c r="G189" s="42">
        <f>SUM(G190)</f>
        <v>1213.5</v>
      </c>
      <c r="H189" s="42">
        <f aca="true" t="shared" si="95" ref="H189:O189">SUM(H190)</f>
        <v>1213.5</v>
      </c>
      <c r="I189" s="42">
        <f t="shared" si="95"/>
        <v>0</v>
      </c>
      <c r="J189" s="42">
        <f t="shared" si="95"/>
        <v>0</v>
      </c>
      <c r="K189" s="42">
        <f t="shared" si="95"/>
        <v>0</v>
      </c>
      <c r="L189" s="42">
        <f t="shared" si="95"/>
        <v>0</v>
      </c>
      <c r="M189" s="42">
        <f t="shared" si="95"/>
        <v>0</v>
      </c>
      <c r="N189" s="42">
        <f t="shared" si="95"/>
        <v>0</v>
      </c>
      <c r="O189" s="42">
        <f t="shared" si="95"/>
        <v>0</v>
      </c>
    </row>
    <row r="190" spans="1:15" ht="63">
      <c r="A190" s="94" t="s">
        <v>498</v>
      </c>
      <c r="B190" s="100">
        <v>850</v>
      </c>
      <c r="C190" s="37">
        <v>10</v>
      </c>
      <c r="D190" s="46" t="s">
        <v>939</v>
      </c>
      <c r="E190" s="113" t="s">
        <v>661</v>
      </c>
      <c r="F190" s="37"/>
      <c r="G190" s="42">
        <f aca="true" t="shared" si="96" ref="G190:O190">G191</f>
        <v>1213.5</v>
      </c>
      <c r="H190" s="42">
        <f t="shared" si="96"/>
        <v>1213.5</v>
      </c>
      <c r="I190" s="42">
        <f t="shared" si="96"/>
        <v>0</v>
      </c>
      <c r="J190" s="42">
        <f t="shared" si="96"/>
        <v>0</v>
      </c>
      <c r="K190" s="42">
        <f t="shared" si="96"/>
        <v>0</v>
      </c>
      <c r="L190" s="42">
        <f t="shared" si="96"/>
        <v>0</v>
      </c>
      <c r="M190" s="42">
        <f t="shared" si="96"/>
        <v>0</v>
      </c>
      <c r="N190" s="42">
        <f t="shared" si="96"/>
        <v>0</v>
      </c>
      <c r="O190" s="42">
        <f t="shared" si="96"/>
        <v>0</v>
      </c>
    </row>
    <row r="191" spans="1:15" ht="220.5">
      <c r="A191" s="94" t="s">
        <v>902</v>
      </c>
      <c r="B191" s="100">
        <v>850</v>
      </c>
      <c r="C191" s="37">
        <v>10</v>
      </c>
      <c r="D191" s="46" t="s">
        <v>939</v>
      </c>
      <c r="E191" s="114" t="s">
        <v>903</v>
      </c>
      <c r="F191" s="37" t="s">
        <v>57</v>
      </c>
      <c r="G191" s="42">
        <f>SUM(H191:I191)</f>
        <v>1213.5</v>
      </c>
      <c r="H191" s="42">
        <v>1213.5</v>
      </c>
      <c r="I191" s="42"/>
      <c r="J191" s="42">
        <f>SUM(K191:L191)</f>
        <v>0</v>
      </c>
      <c r="K191" s="42"/>
      <c r="L191" s="42"/>
      <c r="M191" s="42">
        <f>SUM(N191:O191)</f>
        <v>0</v>
      </c>
      <c r="N191" s="42"/>
      <c r="O191" s="42"/>
    </row>
    <row r="192" spans="1:15" ht="15.75">
      <c r="A192" s="31" t="s">
        <v>58</v>
      </c>
      <c r="B192" s="86" t="s">
        <v>426</v>
      </c>
      <c r="C192" s="89">
        <v>10</v>
      </c>
      <c r="D192" s="87" t="s">
        <v>465</v>
      </c>
      <c r="E192" s="38"/>
      <c r="F192" s="38"/>
      <c r="G192" s="43">
        <f>SUM(G193,G198)</f>
        <v>27055.9</v>
      </c>
      <c r="H192" s="43">
        <f aca="true" t="shared" si="97" ref="H192:O192">SUM(H193,H198)</f>
        <v>26155.199999999997</v>
      </c>
      <c r="I192" s="43">
        <f t="shared" si="97"/>
        <v>900.6999999999999</v>
      </c>
      <c r="J192" s="43">
        <f t="shared" si="97"/>
        <v>19071.8</v>
      </c>
      <c r="K192" s="43">
        <f t="shared" si="97"/>
        <v>18699.199999999997</v>
      </c>
      <c r="L192" s="43">
        <f t="shared" si="97"/>
        <v>372.6</v>
      </c>
      <c r="M192" s="43">
        <f t="shared" si="97"/>
        <v>11519</v>
      </c>
      <c r="N192" s="43">
        <f t="shared" si="97"/>
        <v>11146.4</v>
      </c>
      <c r="O192" s="43">
        <f t="shared" si="97"/>
        <v>372.6</v>
      </c>
    </row>
    <row r="193" spans="1:15" ht="94.5">
      <c r="A193" s="32" t="s">
        <v>569</v>
      </c>
      <c r="B193" s="36" t="s">
        <v>426</v>
      </c>
      <c r="C193" s="37">
        <v>10</v>
      </c>
      <c r="D193" s="46" t="s">
        <v>465</v>
      </c>
      <c r="E193" s="120" t="s">
        <v>420</v>
      </c>
      <c r="F193" s="38"/>
      <c r="G193" s="43">
        <f>G194</f>
        <v>301</v>
      </c>
      <c r="H193" s="43">
        <f aca="true" t="shared" si="98" ref="H193:O194">H194</f>
        <v>277</v>
      </c>
      <c r="I193" s="43">
        <f t="shared" si="98"/>
        <v>24</v>
      </c>
      <c r="J193" s="43">
        <f t="shared" si="98"/>
        <v>0</v>
      </c>
      <c r="K193" s="43">
        <f t="shared" si="98"/>
        <v>0</v>
      </c>
      <c r="L193" s="43">
        <f t="shared" si="98"/>
        <v>0</v>
      </c>
      <c r="M193" s="43">
        <f t="shared" si="98"/>
        <v>0</v>
      </c>
      <c r="N193" s="43">
        <f t="shared" si="98"/>
        <v>0</v>
      </c>
      <c r="O193" s="43">
        <f t="shared" si="98"/>
        <v>0</v>
      </c>
    </row>
    <row r="194" spans="1:15" ht="141.75">
      <c r="A194" s="32" t="s">
        <v>852</v>
      </c>
      <c r="B194" s="37" t="s">
        <v>426</v>
      </c>
      <c r="C194" s="37" t="s">
        <v>59</v>
      </c>
      <c r="D194" s="46" t="s">
        <v>465</v>
      </c>
      <c r="E194" s="95" t="s">
        <v>38</v>
      </c>
      <c r="F194" s="38"/>
      <c r="G194" s="43">
        <f>G195</f>
        <v>301</v>
      </c>
      <c r="H194" s="43">
        <f t="shared" si="98"/>
        <v>277</v>
      </c>
      <c r="I194" s="43">
        <f t="shared" si="98"/>
        <v>24</v>
      </c>
      <c r="J194" s="43">
        <f t="shared" si="98"/>
        <v>0</v>
      </c>
      <c r="K194" s="43">
        <f t="shared" si="98"/>
        <v>0</v>
      </c>
      <c r="L194" s="43">
        <f t="shared" si="98"/>
        <v>0</v>
      </c>
      <c r="M194" s="43">
        <f t="shared" si="98"/>
        <v>0</v>
      </c>
      <c r="N194" s="43">
        <f t="shared" si="98"/>
        <v>0</v>
      </c>
      <c r="O194" s="43">
        <f t="shared" si="98"/>
        <v>0</v>
      </c>
    </row>
    <row r="195" spans="1:15" ht="94.5">
      <c r="A195" s="32" t="s">
        <v>64</v>
      </c>
      <c r="B195" s="37" t="s">
        <v>426</v>
      </c>
      <c r="C195" s="37" t="s">
        <v>59</v>
      </c>
      <c r="D195" s="46" t="s">
        <v>465</v>
      </c>
      <c r="E195" s="95" t="s">
        <v>63</v>
      </c>
      <c r="F195" s="38"/>
      <c r="G195" s="43">
        <f>SUM(G196:G197)</f>
        <v>301</v>
      </c>
      <c r="H195" s="43">
        <f aca="true" t="shared" si="99" ref="H195:O195">SUM(H196:H197)</f>
        <v>277</v>
      </c>
      <c r="I195" s="43">
        <f t="shared" si="99"/>
        <v>24</v>
      </c>
      <c r="J195" s="43">
        <f t="shared" si="99"/>
        <v>0</v>
      </c>
      <c r="K195" s="43">
        <f t="shared" si="99"/>
        <v>0</v>
      </c>
      <c r="L195" s="43">
        <f t="shared" si="99"/>
        <v>0</v>
      </c>
      <c r="M195" s="43">
        <f t="shared" si="99"/>
        <v>0</v>
      </c>
      <c r="N195" s="43">
        <f t="shared" si="99"/>
        <v>0</v>
      </c>
      <c r="O195" s="43">
        <f t="shared" si="99"/>
        <v>0</v>
      </c>
    </row>
    <row r="196" spans="1:15" ht="267.75">
      <c r="A196" s="35" t="s">
        <v>482</v>
      </c>
      <c r="B196" s="37" t="s">
        <v>426</v>
      </c>
      <c r="C196" s="37" t="s">
        <v>59</v>
      </c>
      <c r="D196" s="37" t="s">
        <v>465</v>
      </c>
      <c r="E196" s="96" t="s">
        <v>324</v>
      </c>
      <c r="F196" s="37" t="s">
        <v>57</v>
      </c>
      <c r="G196" s="42">
        <f>H196+I196</f>
        <v>277</v>
      </c>
      <c r="H196" s="28">
        <v>277</v>
      </c>
      <c r="I196" s="28"/>
      <c r="J196" s="42">
        <f>K196+L196</f>
        <v>0</v>
      </c>
      <c r="K196" s="28"/>
      <c r="L196" s="28"/>
      <c r="M196" s="42">
        <f>N196+O196</f>
        <v>0</v>
      </c>
      <c r="N196" s="28"/>
      <c r="O196" s="28"/>
    </row>
    <row r="197" spans="1:15" ht="126">
      <c r="A197" s="35" t="s">
        <v>919</v>
      </c>
      <c r="B197" s="37" t="s">
        <v>426</v>
      </c>
      <c r="C197" s="37" t="s">
        <v>59</v>
      </c>
      <c r="D197" s="37" t="s">
        <v>465</v>
      </c>
      <c r="E197" s="96" t="s">
        <v>140</v>
      </c>
      <c r="F197" s="37" t="s">
        <v>430</v>
      </c>
      <c r="G197" s="42">
        <f>H197+I197</f>
        <v>24</v>
      </c>
      <c r="H197" s="28"/>
      <c r="I197" s="28">
        <v>24</v>
      </c>
      <c r="J197" s="42">
        <f>K197+L197</f>
        <v>0</v>
      </c>
      <c r="K197" s="28"/>
      <c r="L197" s="28"/>
      <c r="M197" s="42">
        <f>N197+O197</f>
        <v>0</v>
      </c>
      <c r="N197" s="28"/>
      <c r="O197" s="28"/>
    </row>
    <row r="198" spans="1:15" ht="157.5">
      <c r="A198" s="32" t="s">
        <v>829</v>
      </c>
      <c r="B198" s="91" t="s">
        <v>426</v>
      </c>
      <c r="C198" s="37">
        <v>10</v>
      </c>
      <c r="D198" s="46" t="s">
        <v>465</v>
      </c>
      <c r="E198" s="95" t="s">
        <v>662</v>
      </c>
      <c r="F198" s="38"/>
      <c r="G198" s="39">
        <f aca="true" t="shared" si="100" ref="G198:O198">G199</f>
        <v>26754.9</v>
      </c>
      <c r="H198" s="39">
        <f t="shared" si="100"/>
        <v>25878.199999999997</v>
      </c>
      <c r="I198" s="39">
        <f t="shared" si="100"/>
        <v>876.6999999999999</v>
      </c>
      <c r="J198" s="39">
        <f t="shared" si="100"/>
        <v>19071.8</v>
      </c>
      <c r="K198" s="39">
        <f t="shared" si="100"/>
        <v>18699.199999999997</v>
      </c>
      <c r="L198" s="39">
        <f t="shared" si="100"/>
        <v>372.6</v>
      </c>
      <c r="M198" s="39">
        <f t="shared" si="100"/>
        <v>11519</v>
      </c>
      <c r="N198" s="39">
        <f t="shared" si="100"/>
        <v>11146.4</v>
      </c>
      <c r="O198" s="39">
        <f t="shared" si="100"/>
        <v>372.6</v>
      </c>
    </row>
    <row r="199" spans="1:15" ht="220.5">
      <c r="A199" s="32" t="s">
        <v>863</v>
      </c>
      <c r="B199" s="91" t="s">
        <v>426</v>
      </c>
      <c r="C199" s="37">
        <v>10</v>
      </c>
      <c r="D199" s="46" t="s">
        <v>465</v>
      </c>
      <c r="E199" s="95" t="s">
        <v>660</v>
      </c>
      <c r="F199" s="38"/>
      <c r="G199" s="39">
        <f>SUM(G200,G202)</f>
        <v>26754.9</v>
      </c>
      <c r="H199" s="39">
        <f aca="true" t="shared" si="101" ref="H199:O199">SUM(H200,H202)</f>
        <v>25878.199999999997</v>
      </c>
      <c r="I199" s="39">
        <f t="shared" si="101"/>
        <v>876.6999999999999</v>
      </c>
      <c r="J199" s="39">
        <f t="shared" si="101"/>
        <v>19071.8</v>
      </c>
      <c r="K199" s="39">
        <f t="shared" si="101"/>
        <v>18699.199999999997</v>
      </c>
      <c r="L199" s="39">
        <f t="shared" si="101"/>
        <v>372.6</v>
      </c>
      <c r="M199" s="39">
        <f t="shared" si="101"/>
        <v>11519</v>
      </c>
      <c r="N199" s="39">
        <f t="shared" si="101"/>
        <v>11146.4</v>
      </c>
      <c r="O199" s="39">
        <f t="shared" si="101"/>
        <v>372.6</v>
      </c>
    </row>
    <row r="200" spans="1:15" ht="94.5">
      <c r="A200" s="94" t="s">
        <v>601</v>
      </c>
      <c r="B200" s="91" t="s">
        <v>426</v>
      </c>
      <c r="C200" s="37">
        <v>10</v>
      </c>
      <c r="D200" s="46" t="s">
        <v>465</v>
      </c>
      <c r="E200" s="95" t="s">
        <v>664</v>
      </c>
      <c r="F200" s="38"/>
      <c r="G200" s="39">
        <f aca="true" t="shared" si="102" ref="G200:O200">G201</f>
        <v>9222.1</v>
      </c>
      <c r="H200" s="39">
        <f t="shared" si="102"/>
        <v>9222.1</v>
      </c>
      <c r="I200" s="39">
        <f t="shared" si="102"/>
        <v>0</v>
      </c>
      <c r="J200" s="39">
        <f t="shared" si="102"/>
        <v>11619.8</v>
      </c>
      <c r="K200" s="39">
        <f t="shared" si="102"/>
        <v>11619.8</v>
      </c>
      <c r="L200" s="39">
        <f t="shared" si="102"/>
        <v>0</v>
      </c>
      <c r="M200" s="39">
        <f t="shared" si="102"/>
        <v>4067</v>
      </c>
      <c r="N200" s="39">
        <f t="shared" si="102"/>
        <v>4067</v>
      </c>
      <c r="O200" s="39">
        <f t="shared" si="102"/>
        <v>0</v>
      </c>
    </row>
    <row r="201" spans="1:15" ht="189">
      <c r="A201" s="94" t="s">
        <v>497</v>
      </c>
      <c r="B201" s="91" t="s">
        <v>426</v>
      </c>
      <c r="C201" s="37">
        <v>10</v>
      </c>
      <c r="D201" s="46" t="s">
        <v>465</v>
      </c>
      <c r="E201" s="96" t="s">
        <v>577</v>
      </c>
      <c r="F201" s="37" t="s">
        <v>775</v>
      </c>
      <c r="G201" s="42">
        <f>SUM(H201:I201)</f>
        <v>9222.1</v>
      </c>
      <c r="H201" s="42">
        <v>9222.1</v>
      </c>
      <c r="I201" s="42">
        <v>0</v>
      </c>
      <c r="J201" s="42">
        <f>SUM(K201:L201)</f>
        <v>11619.8</v>
      </c>
      <c r="K201" s="42">
        <v>11619.8</v>
      </c>
      <c r="L201" s="42">
        <v>0</v>
      </c>
      <c r="M201" s="42">
        <f>SUM(N201:O201)</f>
        <v>4067</v>
      </c>
      <c r="N201" s="42">
        <v>4067</v>
      </c>
      <c r="O201" s="42">
        <v>0</v>
      </c>
    </row>
    <row r="202" spans="1:15" ht="78.75">
      <c r="A202" s="94" t="s">
        <v>381</v>
      </c>
      <c r="B202" s="91" t="s">
        <v>426</v>
      </c>
      <c r="C202" s="37" t="s">
        <v>59</v>
      </c>
      <c r="D202" s="37" t="s">
        <v>465</v>
      </c>
      <c r="E202" s="95" t="s">
        <v>380</v>
      </c>
      <c r="F202" s="37"/>
      <c r="G202" s="42">
        <f aca="true" t="shared" si="103" ref="G202:O202">G203</f>
        <v>17532.8</v>
      </c>
      <c r="H202" s="42">
        <f t="shared" si="103"/>
        <v>16656.1</v>
      </c>
      <c r="I202" s="42">
        <f t="shared" si="103"/>
        <v>876.6999999999999</v>
      </c>
      <c r="J202" s="42">
        <f t="shared" si="103"/>
        <v>7452</v>
      </c>
      <c r="K202" s="42">
        <f t="shared" si="103"/>
        <v>7079.4</v>
      </c>
      <c r="L202" s="42">
        <f t="shared" si="103"/>
        <v>372.6</v>
      </c>
      <c r="M202" s="42">
        <f t="shared" si="103"/>
        <v>7452</v>
      </c>
      <c r="N202" s="42">
        <f t="shared" si="103"/>
        <v>7079.4</v>
      </c>
      <c r="O202" s="42">
        <f t="shared" si="103"/>
        <v>372.6</v>
      </c>
    </row>
    <row r="203" spans="1:15" ht="189">
      <c r="A203" s="94" t="s">
        <v>964</v>
      </c>
      <c r="B203" s="91" t="s">
        <v>426</v>
      </c>
      <c r="C203" s="37" t="s">
        <v>59</v>
      </c>
      <c r="D203" s="37" t="s">
        <v>465</v>
      </c>
      <c r="E203" s="96" t="s">
        <v>968</v>
      </c>
      <c r="F203" s="37" t="s">
        <v>775</v>
      </c>
      <c r="G203" s="42">
        <f>H203+I203</f>
        <v>17532.8</v>
      </c>
      <c r="H203" s="42">
        <v>16656.1</v>
      </c>
      <c r="I203" s="42">
        <f>248.4+628.3</f>
        <v>876.6999999999999</v>
      </c>
      <c r="J203" s="42">
        <f>K203+L203</f>
        <v>7452</v>
      </c>
      <c r="K203" s="42">
        <v>7079.4</v>
      </c>
      <c r="L203" s="42">
        <v>372.6</v>
      </c>
      <c r="M203" s="42">
        <f>N203+O203</f>
        <v>7452</v>
      </c>
      <c r="N203" s="42">
        <v>7079.4</v>
      </c>
      <c r="O203" s="42">
        <v>372.6</v>
      </c>
    </row>
    <row r="204" spans="1:15" s="40" customFormat="1" ht="47.25">
      <c r="A204" s="31" t="s">
        <v>272</v>
      </c>
      <c r="B204" s="86" t="s">
        <v>426</v>
      </c>
      <c r="C204" s="89" t="s">
        <v>59</v>
      </c>
      <c r="D204" s="89" t="s">
        <v>942</v>
      </c>
      <c r="E204" s="89"/>
      <c r="F204" s="89"/>
      <c r="G204" s="88">
        <f>G205+G209</f>
        <v>821</v>
      </c>
      <c r="H204" s="88">
        <f aca="true" t="shared" si="104" ref="H204:O204">H205+H209</f>
        <v>521</v>
      </c>
      <c r="I204" s="88">
        <f t="shared" si="104"/>
        <v>300</v>
      </c>
      <c r="J204" s="88">
        <f t="shared" si="104"/>
        <v>542</v>
      </c>
      <c r="K204" s="88">
        <f t="shared" si="104"/>
        <v>542</v>
      </c>
      <c r="L204" s="88">
        <f t="shared" si="104"/>
        <v>0</v>
      </c>
      <c r="M204" s="88">
        <f t="shared" si="104"/>
        <v>564</v>
      </c>
      <c r="N204" s="88">
        <f t="shared" si="104"/>
        <v>564</v>
      </c>
      <c r="O204" s="88">
        <f t="shared" si="104"/>
        <v>0</v>
      </c>
    </row>
    <row r="205" spans="1:15" s="40" customFormat="1" ht="173.25">
      <c r="A205" s="32" t="s">
        <v>649</v>
      </c>
      <c r="B205" s="100">
        <v>850</v>
      </c>
      <c r="C205" s="37" t="s">
        <v>59</v>
      </c>
      <c r="D205" s="37" t="s">
        <v>942</v>
      </c>
      <c r="E205" s="95" t="s">
        <v>18</v>
      </c>
      <c r="F205" s="89"/>
      <c r="G205" s="42">
        <f>G206</f>
        <v>521</v>
      </c>
      <c r="H205" s="42">
        <f aca="true" t="shared" si="105" ref="H205:O207">H206</f>
        <v>521</v>
      </c>
      <c r="I205" s="42">
        <f t="shared" si="105"/>
        <v>0</v>
      </c>
      <c r="J205" s="42">
        <f>J206</f>
        <v>542</v>
      </c>
      <c r="K205" s="42">
        <f t="shared" si="105"/>
        <v>542</v>
      </c>
      <c r="L205" s="42">
        <f t="shared" si="105"/>
        <v>0</v>
      </c>
      <c r="M205" s="42">
        <f>M206</f>
        <v>564</v>
      </c>
      <c r="N205" s="42">
        <f t="shared" si="105"/>
        <v>564</v>
      </c>
      <c r="O205" s="42">
        <f t="shared" si="105"/>
        <v>0</v>
      </c>
    </row>
    <row r="206" spans="1:15" s="40" customFormat="1" ht="236.25">
      <c r="A206" s="32" t="s">
        <v>650</v>
      </c>
      <c r="B206" s="100">
        <v>850</v>
      </c>
      <c r="C206" s="37" t="s">
        <v>59</v>
      </c>
      <c r="D206" s="37" t="s">
        <v>942</v>
      </c>
      <c r="E206" s="95" t="s">
        <v>760</v>
      </c>
      <c r="F206" s="89"/>
      <c r="G206" s="42">
        <f>G207</f>
        <v>521</v>
      </c>
      <c r="H206" s="42">
        <f t="shared" si="105"/>
        <v>521</v>
      </c>
      <c r="I206" s="42">
        <f t="shared" si="105"/>
        <v>0</v>
      </c>
      <c r="J206" s="42">
        <f>J207</f>
        <v>542</v>
      </c>
      <c r="K206" s="42">
        <f t="shared" si="105"/>
        <v>542</v>
      </c>
      <c r="L206" s="42">
        <f t="shared" si="105"/>
        <v>0</v>
      </c>
      <c r="M206" s="42">
        <f>M207</f>
        <v>564</v>
      </c>
      <c r="N206" s="42">
        <f t="shared" si="105"/>
        <v>564</v>
      </c>
      <c r="O206" s="42">
        <f t="shared" si="105"/>
        <v>0</v>
      </c>
    </row>
    <row r="207" spans="1:15" s="40" customFormat="1" ht="63">
      <c r="A207" s="32" t="s">
        <v>869</v>
      </c>
      <c r="B207" s="100">
        <v>850</v>
      </c>
      <c r="C207" s="37" t="s">
        <v>59</v>
      </c>
      <c r="D207" s="37" t="s">
        <v>942</v>
      </c>
      <c r="E207" s="95" t="s">
        <v>761</v>
      </c>
      <c r="F207" s="89"/>
      <c r="G207" s="42">
        <f>G208</f>
        <v>521</v>
      </c>
      <c r="H207" s="42">
        <f t="shared" si="105"/>
        <v>521</v>
      </c>
      <c r="I207" s="42">
        <f t="shared" si="105"/>
        <v>0</v>
      </c>
      <c r="J207" s="42">
        <f>J208</f>
        <v>542</v>
      </c>
      <c r="K207" s="42">
        <f t="shared" si="105"/>
        <v>542</v>
      </c>
      <c r="L207" s="42">
        <f t="shared" si="105"/>
        <v>0</v>
      </c>
      <c r="M207" s="42">
        <f>M208</f>
        <v>564</v>
      </c>
      <c r="N207" s="42">
        <f t="shared" si="105"/>
        <v>564</v>
      </c>
      <c r="O207" s="42">
        <f t="shared" si="105"/>
        <v>0</v>
      </c>
    </row>
    <row r="208" spans="1:15" ht="220.5">
      <c r="A208" s="94" t="s">
        <v>870</v>
      </c>
      <c r="B208" s="100">
        <v>850</v>
      </c>
      <c r="C208" s="37" t="s">
        <v>59</v>
      </c>
      <c r="D208" s="37" t="s">
        <v>942</v>
      </c>
      <c r="E208" s="96" t="s">
        <v>283</v>
      </c>
      <c r="F208" s="37" t="s">
        <v>428</v>
      </c>
      <c r="G208" s="42">
        <f>SUM(H208:I208)</f>
        <v>521</v>
      </c>
      <c r="H208" s="42">
        <v>521</v>
      </c>
      <c r="I208" s="42">
        <v>0</v>
      </c>
      <c r="J208" s="42">
        <f>SUM(K208:L208)</f>
        <v>542</v>
      </c>
      <c r="K208" s="42">
        <v>542</v>
      </c>
      <c r="L208" s="42">
        <v>0</v>
      </c>
      <c r="M208" s="42">
        <f>SUM(N208:O208)</f>
        <v>564</v>
      </c>
      <c r="N208" s="42">
        <v>564</v>
      </c>
      <c r="O208" s="42">
        <v>0</v>
      </c>
    </row>
    <row r="209" spans="1:15" ht="47.25">
      <c r="A209" s="90" t="s">
        <v>585</v>
      </c>
      <c r="B209" s="100">
        <v>850</v>
      </c>
      <c r="C209" s="37" t="s">
        <v>59</v>
      </c>
      <c r="D209" s="37" t="s">
        <v>942</v>
      </c>
      <c r="E209" s="92" t="s">
        <v>786</v>
      </c>
      <c r="F209" s="37"/>
      <c r="G209" s="42">
        <f>G210</f>
        <v>300</v>
      </c>
      <c r="H209" s="42">
        <f aca="true" t="shared" si="106" ref="H209:O210">H210</f>
        <v>0</v>
      </c>
      <c r="I209" s="42">
        <f t="shared" si="106"/>
        <v>300</v>
      </c>
      <c r="J209" s="42">
        <f t="shared" si="106"/>
        <v>0</v>
      </c>
      <c r="K209" s="42">
        <f t="shared" si="106"/>
        <v>0</v>
      </c>
      <c r="L209" s="42">
        <f t="shared" si="106"/>
        <v>0</v>
      </c>
      <c r="M209" s="42">
        <f t="shared" si="106"/>
        <v>0</v>
      </c>
      <c r="N209" s="42">
        <f t="shared" si="106"/>
        <v>0</v>
      </c>
      <c r="O209" s="42">
        <f t="shared" si="106"/>
        <v>0</v>
      </c>
    </row>
    <row r="210" spans="1:15" ht="31.5">
      <c r="A210" s="90" t="s">
        <v>788</v>
      </c>
      <c r="B210" s="100">
        <v>850</v>
      </c>
      <c r="C210" s="37" t="s">
        <v>59</v>
      </c>
      <c r="D210" s="37" t="s">
        <v>942</v>
      </c>
      <c r="E210" s="92" t="s">
        <v>787</v>
      </c>
      <c r="F210" s="37"/>
      <c r="G210" s="42">
        <f>G211</f>
        <v>300</v>
      </c>
      <c r="H210" s="42">
        <f t="shared" si="106"/>
        <v>0</v>
      </c>
      <c r="I210" s="42">
        <f t="shared" si="106"/>
        <v>300</v>
      </c>
      <c r="J210" s="42">
        <f t="shared" si="106"/>
        <v>0</v>
      </c>
      <c r="K210" s="42">
        <f t="shared" si="106"/>
        <v>0</v>
      </c>
      <c r="L210" s="42">
        <f t="shared" si="106"/>
        <v>0</v>
      </c>
      <c r="M210" s="42">
        <f t="shared" si="106"/>
        <v>0</v>
      </c>
      <c r="N210" s="42">
        <f t="shared" si="106"/>
        <v>0</v>
      </c>
      <c r="O210" s="42">
        <f t="shared" si="106"/>
        <v>0</v>
      </c>
    </row>
    <row r="211" spans="1:15" ht="63">
      <c r="A211" s="106" t="s">
        <v>537</v>
      </c>
      <c r="B211" s="100">
        <v>850</v>
      </c>
      <c r="C211" s="37" t="s">
        <v>59</v>
      </c>
      <c r="D211" s="37" t="s">
        <v>942</v>
      </c>
      <c r="E211" s="96" t="s">
        <v>884</v>
      </c>
      <c r="F211" s="37" t="s">
        <v>430</v>
      </c>
      <c r="G211" s="42">
        <f>SUM(H211:I211)</f>
        <v>300</v>
      </c>
      <c r="H211" s="42"/>
      <c r="I211" s="42">
        <v>300</v>
      </c>
      <c r="J211" s="42">
        <f>SUM(K211:L211)</f>
        <v>0</v>
      </c>
      <c r="K211" s="42"/>
      <c r="L211" s="42"/>
      <c r="M211" s="42">
        <f>SUM(N211:O211)</f>
        <v>0</v>
      </c>
      <c r="N211" s="42"/>
      <c r="O211" s="42"/>
    </row>
    <row r="212" spans="1:15" ht="31.5">
      <c r="A212" s="31" t="s">
        <v>60</v>
      </c>
      <c r="B212" s="121">
        <v>850</v>
      </c>
      <c r="C212" s="89">
        <v>11</v>
      </c>
      <c r="D212" s="37"/>
      <c r="E212" s="37"/>
      <c r="F212" s="37"/>
      <c r="G212" s="88">
        <f>SUM(G213,)</f>
        <v>45837</v>
      </c>
      <c r="H212" s="88">
        <f aca="true" t="shared" si="107" ref="H212:O213">SUM(H213,)</f>
        <v>0</v>
      </c>
      <c r="I212" s="88">
        <f t="shared" si="107"/>
        <v>45837</v>
      </c>
      <c r="J212" s="88">
        <f t="shared" si="107"/>
        <v>38461</v>
      </c>
      <c r="K212" s="88">
        <f t="shared" si="107"/>
        <v>0</v>
      </c>
      <c r="L212" s="88">
        <f t="shared" si="107"/>
        <v>38461</v>
      </c>
      <c r="M212" s="88">
        <f t="shared" si="107"/>
        <v>37973</v>
      </c>
      <c r="N212" s="88">
        <f t="shared" si="107"/>
        <v>0</v>
      </c>
      <c r="O212" s="88">
        <f t="shared" si="107"/>
        <v>37973</v>
      </c>
    </row>
    <row r="213" spans="1:15" ht="15.75">
      <c r="A213" s="31" t="s">
        <v>812</v>
      </c>
      <c r="B213" s="121">
        <v>850</v>
      </c>
      <c r="C213" s="89">
        <v>11</v>
      </c>
      <c r="D213" s="87" t="s">
        <v>464</v>
      </c>
      <c r="E213" s="37"/>
      <c r="F213" s="37"/>
      <c r="G213" s="88">
        <f>SUM(G214,)</f>
        <v>45837</v>
      </c>
      <c r="H213" s="88">
        <f t="shared" si="107"/>
        <v>0</v>
      </c>
      <c r="I213" s="88">
        <f t="shared" si="107"/>
        <v>45837</v>
      </c>
      <c r="J213" s="88">
        <f t="shared" si="107"/>
        <v>38461</v>
      </c>
      <c r="K213" s="88">
        <f t="shared" si="107"/>
        <v>0</v>
      </c>
      <c r="L213" s="88">
        <f t="shared" si="107"/>
        <v>38461</v>
      </c>
      <c r="M213" s="88">
        <f t="shared" si="107"/>
        <v>37973</v>
      </c>
      <c r="N213" s="88">
        <f t="shared" si="107"/>
        <v>0</v>
      </c>
      <c r="O213" s="88">
        <f t="shared" si="107"/>
        <v>37973</v>
      </c>
    </row>
    <row r="214" spans="1:15" ht="126">
      <c r="A214" s="32" t="s">
        <v>835</v>
      </c>
      <c r="B214" s="91" t="s">
        <v>432</v>
      </c>
      <c r="C214" s="37" t="s">
        <v>813</v>
      </c>
      <c r="D214" s="46" t="s">
        <v>464</v>
      </c>
      <c r="E214" s="92" t="s">
        <v>665</v>
      </c>
      <c r="F214" s="37"/>
      <c r="G214" s="42">
        <f aca="true" t="shared" si="108" ref="G214:O214">G215</f>
        <v>45837</v>
      </c>
      <c r="H214" s="42">
        <f t="shared" si="108"/>
        <v>0</v>
      </c>
      <c r="I214" s="42">
        <f t="shared" si="108"/>
        <v>45837</v>
      </c>
      <c r="J214" s="42">
        <f t="shared" si="108"/>
        <v>38461</v>
      </c>
      <c r="K214" s="42">
        <f t="shared" si="108"/>
        <v>0</v>
      </c>
      <c r="L214" s="42">
        <f t="shared" si="108"/>
        <v>38461</v>
      </c>
      <c r="M214" s="42">
        <f t="shared" si="108"/>
        <v>37973</v>
      </c>
      <c r="N214" s="42">
        <f t="shared" si="108"/>
        <v>0</v>
      </c>
      <c r="O214" s="42">
        <f t="shared" si="108"/>
        <v>37973</v>
      </c>
    </row>
    <row r="215" spans="1:15" ht="173.25">
      <c r="A215" s="32" t="s">
        <v>107</v>
      </c>
      <c r="B215" s="91" t="s">
        <v>432</v>
      </c>
      <c r="C215" s="37" t="s">
        <v>813</v>
      </c>
      <c r="D215" s="46" t="s">
        <v>464</v>
      </c>
      <c r="E215" s="92" t="s">
        <v>666</v>
      </c>
      <c r="F215" s="37"/>
      <c r="G215" s="42">
        <f>SUM(G216,G218)</f>
        <v>45837</v>
      </c>
      <c r="H215" s="42">
        <f aca="true" t="shared" si="109" ref="H215:O215">SUM(H216,H218)</f>
        <v>0</v>
      </c>
      <c r="I215" s="42">
        <f t="shared" si="109"/>
        <v>45837</v>
      </c>
      <c r="J215" s="42">
        <f t="shared" si="109"/>
        <v>38461</v>
      </c>
      <c r="K215" s="42">
        <f t="shared" si="109"/>
        <v>0</v>
      </c>
      <c r="L215" s="42">
        <f t="shared" si="109"/>
        <v>38461</v>
      </c>
      <c r="M215" s="42">
        <f t="shared" si="109"/>
        <v>37973</v>
      </c>
      <c r="N215" s="42">
        <f t="shared" si="109"/>
        <v>0</v>
      </c>
      <c r="O215" s="42">
        <f t="shared" si="109"/>
        <v>37973</v>
      </c>
    </row>
    <row r="216" spans="1:15" ht="110.25">
      <c r="A216" s="32" t="s">
        <v>495</v>
      </c>
      <c r="B216" s="91" t="s">
        <v>432</v>
      </c>
      <c r="C216" s="37" t="s">
        <v>813</v>
      </c>
      <c r="D216" s="46" t="s">
        <v>464</v>
      </c>
      <c r="E216" s="92" t="s">
        <v>667</v>
      </c>
      <c r="F216" s="37"/>
      <c r="G216" s="42">
        <f aca="true" t="shared" si="110" ref="G216:O218">SUM(G217:G217)</f>
        <v>42337</v>
      </c>
      <c r="H216" s="42">
        <f t="shared" si="110"/>
        <v>0</v>
      </c>
      <c r="I216" s="42">
        <f t="shared" si="110"/>
        <v>42337</v>
      </c>
      <c r="J216" s="42">
        <f t="shared" si="110"/>
        <v>38461</v>
      </c>
      <c r="K216" s="42">
        <f t="shared" si="110"/>
        <v>0</v>
      </c>
      <c r="L216" s="42">
        <f t="shared" si="110"/>
        <v>38461</v>
      </c>
      <c r="M216" s="42">
        <f t="shared" si="110"/>
        <v>37973</v>
      </c>
      <c r="N216" s="42">
        <f t="shared" si="110"/>
        <v>0</v>
      </c>
      <c r="O216" s="42">
        <f t="shared" si="110"/>
        <v>37973</v>
      </c>
    </row>
    <row r="217" spans="1:15" ht="189">
      <c r="A217" s="94" t="s">
        <v>592</v>
      </c>
      <c r="B217" s="91" t="s">
        <v>432</v>
      </c>
      <c r="C217" s="37" t="s">
        <v>813</v>
      </c>
      <c r="D217" s="46" t="s">
        <v>464</v>
      </c>
      <c r="E217" s="37" t="s">
        <v>288</v>
      </c>
      <c r="F217" s="37" t="s">
        <v>53</v>
      </c>
      <c r="G217" s="42">
        <f>SUM(H217:I217)</f>
        <v>42337</v>
      </c>
      <c r="H217" s="42">
        <v>0</v>
      </c>
      <c r="I217" s="42">
        <f>42737-400</f>
        <v>42337</v>
      </c>
      <c r="J217" s="42">
        <f>SUM(K217:L217)</f>
        <v>38461</v>
      </c>
      <c r="K217" s="42">
        <v>0</v>
      </c>
      <c r="L217" s="42">
        <v>38461</v>
      </c>
      <c r="M217" s="42">
        <f>SUM(N217:O217)</f>
        <v>37973</v>
      </c>
      <c r="N217" s="42">
        <v>0</v>
      </c>
      <c r="O217" s="42">
        <v>37973</v>
      </c>
    </row>
    <row r="218" spans="1:15" ht="78.75">
      <c r="A218" s="94" t="s">
        <v>84</v>
      </c>
      <c r="B218" s="91" t="s">
        <v>432</v>
      </c>
      <c r="C218" s="37" t="s">
        <v>813</v>
      </c>
      <c r="D218" s="46" t="s">
        <v>464</v>
      </c>
      <c r="E218" s="92" t="s">
        <v>85</v>
      </c>
      <c r="F218" s="37"/>
      <c r="G218" s="42">
        <f t="shared" si="110"/>
        <v>3500</v>
      </c>
      <c r="H218" s="42">
        <f t="shared" si="110"/>
        <v>0</v>
      </c>
      <c r="I218" s="42">
        <f t="shared" si="110"/>
        <v>3500</v>
      </c>
      <c r="J218" s="42">
        <f t="shared" si="110"/>
        <v>0</v>
      </c>
      <c r="K218" s="42">
        <f t="shared" si="110"/>
        <v>0</v>
      </c>
      <c r="L218" s="42">
        <f t="shared" si="110"/>
        <v>0</v>
      </c>
      <c r="M218" s="42">
        <f t="shared" si="110"/>
        <v>0</v>
      </c>
      <c r="N218" s="42">
        <f t="shared" si="110"/>
        <v>0</v>
      </c>
      <c r="O218" s="42">
        <f t="shared" si="110"/>
        <v>0</v>
      </c>
    </row>
    <row r="219" spans="1:15" ht="173.25">
      <c r="A219" s="94" t="s">
        <v>87</v>
      </c>
      <c r="B219" s="91" t="s">
        <v>432</v>
      </c>
      <c r="C219" s="37" t="s">
        <v>813</v>
      </c>
      <c r="D219" s="46" t="s">
        <v>464</v>
      </c>
      <c r="E219" s="37" t="s">
        <v>86</v>
      </c>
      <c r="F219" s="37" t="s">
        <v>53</v>
      </c>
      <c r="G219" s="42">
        <f>SUM(H219:I219)</f>
        <v>3500</v>
      </c>
      <c r="H219" s="42">
        <v>0</v>
      </c>
      <c r="I219" s="42">
        <v>3500</v>
      </c>
      <c r="J219" s="42">
        <f>SUM(K219:L219)</f>
        <v>0</v>
      </c>
      <c r="K219" s="42">
        <v>0</v>
      </c>
      <c r="L219" s="42"/>
      <c r="M219" s="42">
        <f>SUM(N219:O219)</f>
        <v>0</v>
      </c>
      <c r="N219" s="42">
        <v>0</v>
      </c>
      <c r="O219" s="42"/>
    </row>
    <row r="220" spans="1:15" s="40" customFormat="1" ht="31.5">
      <c r="A220" s="122" t="s">
        <v>819</v>
      </c>
      <c r="B220" s="105" t="s">
        <v>432</v>
      </c>
      <c r="C220" s="123" t="s">
        <v>828</v>
      </c>
      <c r="D220" s="123"/>
      <c r="E220" s="123"/>
      <c r="F220" s="123"/>
      <c r="G220" s="43">
        <f>G221</f>
        <v>494</v>
      </c>
      <c r="H220" s="43">
        <f aca="true" t="shared" si="111" ref="H220:O223">H221</f>
        <v>0</v>
      </c>
      <c r="I220" s="43">
        <f t="shared" si="111"/>
        <v>494</v>
      </c>
      <c r="J220" s="43">
        <f>J221</f>
        <v>0</v>
      </c>
      <c r="K220" s="43">
        <f t="shared" si="111"/>
        <v>0</v>
      </c>
      <c r="L220" s="43">
        <f t="shared" si="111"/>
        <v>0</v>
      </c>
      <c r="M220" s="43">
        <f>M221</f>
        <v>0</v>
      </c>
      <c r="N220" s="43">
        <f t="shared" si="111"/>
        <v>0</v>
      </c>
      <c r="O220" s="43">
        <f t="shared" si="111"/>
        <v>0</v>
      </c>
    </row>
    <row r="221" spans="1:15" s="40" customFormat="1" ht="31.5">
      <c r="A221" s="122" t="s">
        <v>935</v>
      </c>
      <c r="B221" s="91" t="s">
        <v>432</v>
      </c>
      <c r="C221" s="123" t="s">
        <v>828</v>
      </c>
      <c r="D221" s="124" t="s">
        <v>471</v>
      </c>
      <c r="E221" s="123"/>
      <c r="F221" s="123"/>
      <c r="G221" s="43">
        <f>G222</f>
        <v>494</v>
      </c>
      <c r="H221" s="43">
        <f t="shared" si="111"/>
        <v>0</v>
      </c>
      <c r="I221" s="43">
        <f t="shared" si="111"/>
        <v>494</v>
      </c>
      <c r="J221" s="43">
        <f>J222</f>
        <v>0</v>
      </c>
      <c r="K221" s="43">
        <f t="shared" si="111"/>
        <v>0</v>
      </c>
      <c r="L221" s="43">
        <f t="shared" si="111"/>
        <v>0</v>
      </c>
      <c r="M221" s="43">
        <f>M222</f>
        <v>0</v>
      </c>
      <c r="N221" s="43">
        <f t="shared" si="111"/>
        <v>0</v>
      </c>
      <c r="O221" s="43">
        <f t="shared" si="111"/>
        <v>0</v>
      </c>
    </row>
    <row r="222" spans="1:15" ht="47.25">
      <c r="A222" s="90" t="s">
        <v>585</v>
      </c>
      <c r="B222" s="91" t="s">
        <v>432</v>
      </c>
      <c r="C222" s="38" t="s">
        <v>828</v>
      </c>
      <c r="D222" s="125" t="s">
        <v>471</v>
      </c>
      <c r="E222" s="92" t="s">
        <v>668</v>
      </c>
      <c r="F222" s="38"/>
      <c r="G222" s="39">
        <f>G223</f>
        <v>494</v>
      </c>
      <c r="H222" s="39">
        <f t="shared" si="111"/>
        <v>0</v>
      </c>
      <c r="I222" s="39">
        <f t="shared" si="111"/>
        <v>494</v>
      </c>
      <c r="J222" s="39">
        <f>J223</f>
        <v>0</v>
      </c>
      <c r="K222" s="39">
        <f t="shared" si="111"/>
        <v>0</v>
      </c>
      <c r="L222" s="39">
        <f t="shared" si="111"/>
        <v>0</v>
      </c>
      <c r="M222" s="39">
        <f>M223</f>
        <v>0</v>
      </c>
      <c r="N222" s="39">
        <f t="shared" si="111"/>
        <v>0</v>
      </c>
      <c r="O222" s="39">
        <f t="shared" si="111"/>
        <v>0</v>
      </c>
    </row>
    <row r="223" spans="1:15" ht="31.5">
      <c r="A223" s="90" t="s">
        <v>788</v>
      </c>
      <c r="B223" s="91" t="s">
        <v>432</v>
      </c>
      <c r="C223" s="38" t="s">
        <v>828</v>
      </c>
      <c r="D223" s="125" t="s">
        <v>471</v>
      </c>
      <c r="E223" s="92" t="s">
        <v>669</v>
      </c>
      <c r="F223" s="38"/>
      <c r="G223" s="39">
        <f>G224</f>
        <v>494</v>
      </c>
      <c r="H223" s="39">
        <f t="shared" si="111"/>
        <v>0</v>
      </c>
      <c r="I223" s="39">
        <f t="shared" si="111"/>
        <v>494</v>
      </c>
      <c r="J223" s="39">
        <f>J224</f>
        <v>0</v>
      </c>
      <c r="K223" s="39">
        <f t="shared" si="111"/>
        <v>0</v>
      </c>
      <c r="L223" s="39">
        <f t="shared" si="111"/>
        <v>0</v>
      </c>
      <c r="M223" s="39">
        <f>M224</f>
        <v>0</v>
      </c>
      <c r="N223" s="39">
        <f t="shared" si="111"/>
        <v>0</v>
      </c>
      <c r="O223" s="39">
        <f t="shared" si="111"/>
        <v>0</v>
      </c>
    </row>
    <row r="224" spans="1:15" ht="94.5">
      <c r="A224" s="115" t="s">
        <v>623</v>
      </c>
      <c r="B224" s="91" t="s">
        <v>432</v>
      </c>
      <c r="C224" s="38" t="s">
        <v>828</v>
      </c>
      <c r="D224" s="125" t="s">
        <v>471</v>
      </c>
      <c r="E224" s="126" t="s">
        <v>817</v>
      </c>
      <c r="F224" s="38" t="s">
        <v>818</v>
      </c>
      <c r="G224" s="39">
        <f>SUM(H224:I224)</f>
        <v>494</v>
      </c>
      <c r="H224" s="29"/>
      <c r="I224" s="28">
        <v>494</v>
      </c>
      <c r="J224" s="39">
        <f>SUM(K224:L224)</f>
        <v>0</v>
      </c>
      <c r="K224" s="29"/>
      <c r="L224" s="28"/>
      <c r="M224" s="39">
        <f>SUM(N224:O224)</f>
        <v>0</v>
      </c>
      <c r="N224" s="29"/>
      <c r="O224" s="28">
        <v>0</v>
      </c>
    </row>
    <row r="225" spans="1:15" ht="110.25">
      <c r="A225" s="27" t="s">
        <v>97</v>
      </c>
      <c r="B225" s="116">
        <v>854</v>
      </c>
      <c r="C225" s="38"/>
      <c r="D225" s="38"/>
      <c r="E225" s="38"/>
      <c r="F225" s="38"/>
      <c r="G225" s="43">
        <f>G226</f>
        <v>2167.5</v>
      </c>
      <c r="H225" s="43">
        <f aca="true" t="shared" si="112" ref="H225:O225">H226</f>
        <v>0</v>
      </c>
      <c r="I225" s="43">
        <f t="shared" si="112"/>
        <v>2167.5</v>
      </c>
      <c r="J225" s="43">
        <f t="shared" si="112"/>
        <v>2125</v>
      </c>
      <c r="K225" s="43">
        <f t="shared" si="112"/>
        <v>0</v>
      </c>
      <c r="L225" s="43">
        <f t="shared" si="112"/>
        <v>2125</v>
      </c>
      <c r="M225" s="43">
        <f t="shared" si="112"/>
        <v>2210</v>
      </c>
      <c r="N225" s="43">
        <f t="shared" si="112"/>
        <v>0</v>
      </c>
      <c r="O225" s="43">
        <f t="shared" si="112"/>
        <v>2210</v>
      </c>
    </row>
    <row r="226" spans="1:15" ht="31.5">
      <c r="A226" s="31" t="s">
        <v>425</v>
      </c>
      <c r="B226" s="116">
        <v>854</v>
      </c>
      <c r="C226" s="87" t="s">
        <v>464</v>
      </c>
      <c r="D226" s="37"/>
      <c r="E226" s="37"/>
      <c r="F226" s="37"/>
      <c r="G226" s="43">
        <f>SUM(G227)</f>
        <v>2167.5</v>
      </c>
      <c r="H226" s="43">
        <f aca="true" t="shared" si="113" ref="H226:O226">SUM(H227)</f>
        <v>0</v>
      </c>
      <c r="I226" s="43">
        <f t="shared" si="113"/>
        <v>2167.5</v>
      </c>
      <c r="J226" s="43">
        <f t="shared" si="113"/>
        <v>2125</v>
      </c>
      <c r="K226" s="43">
        <f t="shared" si="113"/>
        <v>0</v>
      </c>
      <c r="L226" s="43">
        <f t="shared" si="113"/>
        <v>2125</v>
      </c>
      <c r="M226" s="43">
        <f t="shared" si="113"/>
        <v>2210</v>
      </c>
      <c r="N226" s="43">
        <f t="shared" si="113"/>
        <v>0</v>
      </c>
      <c r="O226" s="43">
        <f t="shared" si="113"/>
        <v>2210</v>
      </c>
    </row>
    <row r="227" spans="1:15" ht="126">
      <c r="A227" s="27" t="s">
        <v>904</v>
      </c>
      <c r="B227" s="116">
        <v>854</v>
      </c>
      <c r="C227" s="87" t="s">
        <v>464</v>
      </c>
      <c r="D227" s="87" t="s">
        <v>942</v>
      </c>
      <c r="E227" s="37"/>
      <c r="F227" s="37"/>
      <c r="G227" s="88">
        <f>G228</f>
        <v>2167.5</v>
      </c>
      <c r="H227" s="88">
        <f aca="true" t="shared" si="114" ref="H227:O229">H228</f>
        <v>0</v>
      </c>
      <c r="I227" s="88">
        <f t="shared" si="114"/>
        <v>2167.5</v>
      </c>
      <c r="J227" s="88">
        <f t="shared" si="114"/>
        <v>2125</v>
      </c>
      <c r="K227" s="88">
        <f t="shared" si="114"/>
        <v>0</v>
      </c>
      <c r="L227" s="88">
        <f t="shared" si="114"/>
        <v>2125</v>
      </c>
      <c r="M227" s="88">
        <f t="shared" si="114"/>
        <v>2210</v>
      </c>
      <c r="N227" s="88">
        <f t="shared" si="114"/>
        <v>0</v>
      </c>
      <c r="O227" s="88">
        <f t="shared" si="114"/>
        <v>2210</v>
      </c>
    </row>
    <row r="228" spans="1:15" ht="47.25">
      <c r="A228" s="90" t="s">
        <v>585</v>
      </c>
      <c r="B228" s="100">
        <v>854</v>
      </c>
      <c r="C228" s="46" t="s">
        <v>464</v>
      </c>
      <c r="D228" s="46" t="s">
        <v>942</v>
      </c>
      <c r="E228" s="92" t="s">
        <v>786</v>
      </c>
      <c r="F228" s="37"/>
      <c r="G228" s="42">
        <f>G229</f>
        <v>2167.5</v>
      </c>
      <c r="H228" s="42">
        <f t="shared" si="114"/>
        <v>0</v>
      </c>
      <c r="I228" s="42">
        <f t="shared" si="114"/>
        <v>2167.5</v>
      </c>
      <c r="J228" s="42">
        <f t="shared" si="114"/>
        <v>2125</v>
      </c>
      <c r="K228" s="42">
        <f t="shared" si="114"/>
        <v>0</v>
      </c>
      <c r="L228" s="42">
        <f t="shared" si="114"/>
        <v>2125</v>
      </c>
      <c r="M228" s="42">
        <f t="shared" si="114"/>
        <v>2210</v>
      </c>
      <c r="N228" s="42">
        <f t="shared" si="114"/>
        <v>0</v>
      </c>
      <c r="O228" s="42">
        <f t="shared" si="114"/>
        <v>2210</v>
      </c>
    </row>
    <row r="229" spans="1:15" ht="31.5">
      <c r="A229" s="90" t="s">
        <v>788</v>
      </c>
      <c r="B229" s="100">
        <v>854</v>
      </c>
      <c r="C229" s="46" t="s">
        <v>464</v>
      </c>
      <c r="D229" s="46" t="s">
        <v>942</v>
      </c>
      <c r="E229" s="92" t="s">
        <v>787</v>
      </c>
      <c r="F229" s="37"/>
      <c r="G229" s="42">
        <f>G230</f>
        <v>2167.5</v>
      </c>
      <c r="H229" s="42">
        <f t="shared" si="114"/>
        <v>0</v>
      </c>
      <c r="I229" s="42">
        <f t="shared" si="114"/>
        <v>2167.5</v>
      </c>
      <c r="J229" s="42">
        <f t="shared" si="114"/>
        <v>2125</v>
      </c>
      <c r="K229" s="42">
        <f t="shared" si="114"/>
        <v>0</v>
      </c>
      <c r="L229" s="42">
        <f t="shared" si="114"/>
        <v>2125</v>
      </c>
      <c r="M229" s="42">
        <f t="shared" si="114"/>
        <v>2210</v>
      </c>
      <c r="N229" s="42">
        <f t="shared" si="114"/>
        <v>0</v>
      </c>
      <c r="O229" s="42">
        <f t="shared" si="114"/>
        <v>2210</v>
      </c>
    </row>
    <row r="230" spans="1:15" ht="236.25">
      <c r="A230" s="21" t="s">
        <v>638</v>
      </c>
      <c r="B230" s="91" t="s">
        <v>78</v>
      </c>
      <c r="C230" s="38"/>
      <c r="D230" s="125"/>
      <c r="E230" s="126"/>
      <c r="F230" s="38"/>
      <c r="G230" s="39">
        <f>SUM(G231:G232)</f>
        <v>2167.5</v>
      </c>
      <c r="H230" s="39">
        <f aca="true" t="shared" si="115" ref="H230:O230">SUM(H231:H232)</f>
        <v>0</v>
      </c>
      <c r="I230" s="39">
        <f t="shared" si="115"/>
        <v>2167.5</v>
      </c>
      <c r="J230" s="39">
        <f t="shared" si="115"/>
        <v>2125</v>
      </c>
      <c r="K230" s="39">
        <f t="shared" si="115"/>
        <v>0</v>
      </c>
      <c r="L230" s="39">
        <f t="shared" si="115"/>
        <v>2125</v>
      </c>
      <c r="M230" s="39">
        <f t="shared" si="115"/>
        <v>2210</v>
      </c>
      <c r="N230" s="39">
        <f t="shared" si="115"/>
        <v>0</v>
      </c>
      <c r="O230" s="39">
        <f t="shared" si="115"/>
        <v>2210</v>
      </c>
    </row>
    <row r="231" spans="1:15" ht="236.25">
      <c r="A231" s="21" t="s">
        <v>638</v>
      </c>
      <c r="B231" s="91" t="s">
        <v>78</v>
      </c>
      <c r="C231" s="46" t="s">
        <v>464</v>
      </c>
      <c r="D231" s="46" t="s">
        <v>942</v>
      </c>
      <c r="E231" s="37" t="s">
        <v>280</v>
      </c>
      <c r="F231" s="37">
        <v>100</v>
      </c>
      <c r="G231" s="42">
        <f>SUM(H231:I231)</f>
        <v>2104</v>
      </c>
      <c r="H231" s="28"/>
      <c r="I231" s="28">
        <v>2104</v>
      </c>
      <c r="J231" s="42">
        <f>SUM(K231:L231)</f>
        <v>2115</v>
      </c>
      <c r="K231" s="28"/>
      <c r="L231" s="28">
        <v>2115</v>
      </c>
      <c r="M231" s="42">
        <f>SUM(N231:O231)</f>
        <v>2200</v>
      </c>
      <c r="N231" s="28"/>
      <c r="O231" s="28">
        <v>2200</v>
      </c>
    </row>
    <row r="232" spans="1:15" ht="94.5">
      <c r="A232" s="21" t="s">
        <v>417</v>
      </c>
      <c r="B232" s="91" t="s">
        <v>78</v>
      </c>
      <c r="C232" s="46" t="s">
        <v>464</v>
      </c>
      <c r="D232" s="46" t="s">
        <v>942</v>
      </c>
      <c r="E232" s="37" t="s">
        <v>280</v>
      </c>
      <c r="F232" s="37">
        <v>200</v>
      </c>
      <c r="G232" s="42">
        <f>SUM(H232:I232)</f>
        <v>63.5</v>
      </c>
      <c r="H232" s="28"/>
      <c r="I232" s="28">
        <f>56+7.5</f>
        <v>63.5</v>
      </c>
      <c r="J232" s="42">
        <f>SUM(K232:L232)</f>
        <v>10</v>
      </c>
      <c r="K232" s="28"/>
      <c r="L232" s="28">
        <v>10</v>
      </c>
      <c r="M232" s="42">
        <f>SUM(N232:O232)</f>
        <v>10</v>
      </c>
      <c r="N232" s="28"/>
      <c r="O232" s="28">
        <v>10</v>
      </c>
    </row>
    <row r="233" spans="1:15" s="40" customFormat="1" ht="126">
      <c r="A233" s="122" t="s">
        <v>102</v>
      </c>
      <c r="B233" s="105" t="s">
        <v>103</v>
      </c>
      <c r="C233" s="123"/>
      <c r="D233" s="124"/>
      <c r="E233" s="127"/>
      <c r="F233" s="123"/>
      <c r="G233" s="43">
        <f>SUM(G234,G240,G245,G251,G266,G279)</f>
        <v>218488.69999999998</v>
      </c>
      <c r="H233" s="43">
        <f aca="true" t="shared" si="116" ref="H233:O233">SUM(H234,H240,H245,H251,H266,H279)</f>
        <v>190355.5</v>
      </c>
      <c r="I233" s="43">
        <f t="shared" si="116"/>
        <v>28133.199999999997</v>
      </c>
      <c r="J233" s="43">
        <f t="shared" si="116"/>
        <v>172014.5</v>
      </c>
      <c r="K233" s="43">
        <f t="shared" si="116"/>
        <v>158169.1</v>
      </c>
      <c r="L233" s="43">
        <f t="shared" si="116"/>
        <v>13845.4</v>
      </c>
      <c r="M233" s="43">
        <f t="shared" si="116"/>
        <v>93509</v>
      </c>
      <c r="N233" s="43">
        <f t="shared" si="116"/>
        <v>83089</v>
      </c>
      <c r="O233" s="43">
        <f t="shared" si="116"/>
        <v>10420</v>
      </c>
    </row>
    <row r="234" spans="1:15" ht="31.5">
      <c r="A234" s="31" t="s">
        <v>425</v>
      </c>
      <c r="B234" s="86" t="s">
        <v>103</v>
      </c>
      <c r="C234" s="87" t="s">
        <v>464</v>
      </c>
      <c r="D234" s="37"/>
      <c r="E234" s="37"/>
      <c r="F234" s="37"/>
      <c r="G234" s="88">
        <f>G235</f>
        <v>5857.5</v>
      </c>
      <c r="H234" s="88">
        <f aca="true" t="shared" si="117" ref="H234:O234">H235</f>
        <v>0</v>
      </c>
      <c r="I234" s="88">
        <f t="shared" si="117"/>
        <v>5857.5</v>
      </c>
      <c r="J234" s="88">
        <f t="shared" si="117"/>
        <v>5767</v>
      </c>
      <c r="K234" s="88">
        <f t="shared" si="117"/>
        <v>0</v>
      </c>
      <c r="L234" s="88">
        <f t="shared" si="117"/>
        <v>5767</v>
      </c>
      <c r="M234" s="88">
        <f t="shared" si="117"/>
        <v>5767</v>
      </c>
      <c r="N234" s="88">
        <f t="shared" si="117"/>
        <v>0</v>
      </c>
      <c r="O234" s="88">
        <f t="shared" si="117"/>
        <v>5767</v>
      </c>
    </row>
    <row r="235" spans="1:15" ht="141.75">
      <c r="A235" s="27" t="s">
        <v>429</v>
      </c>
      <c r="B235" s="93">
        <v>855</v>
      </c>
      <c r="C235" s="87" t="s">
        <v>464</v>
      </c>
      <c r="D235" s="87" t="s">
        <v>465</v>
      </c>
      <c r="E235" s="37"/>
      <c r="F235" s="37"/>
      <c r="G235" s="88">
        <f>G236</f>
        <v>5857.5</v>
      </c>
      <c r="H235" s="88">
        <f aca="true" t="shared" si="118" ref="H235:O235">H236</f>
        <v>0</v>
      </c>
      <c r="I235" s="88">
        <f t="shared" si="118"/>
        <v>5857.5</v>
      </c>
      <c r="J235" s="88">
        <f t="shared" si="118"/>
        <v>5767</v>
      </c>
      <c r="K235" s="88">
        <f t="shared" si="118"/>
        <v>0</v>
      </c>
      <c r="L235" s="88">
        <f t="shared" si="118"/>
        <v>5767</v>
      </c>
      <c r="M235" s="88">
        <f t="shared" si="118"/>
        <v>5767</v>
      </c>
      <c r="N235" s="88">
        <f t="shared" si="118"/>
        <v>0</v>
      </c>
      <c r="O235" s="88">
        <f t="shared" si="118"/>
        <v>5767</v>
      </c>
    </row>
    <row r="236" spans="1:15" ht="47.25">
      <c r="A236" s="90" t="s">
        <v>585</v>
      </c>
      <c r="B236" s="36" t="s">
        <v>103</v>
      </c>
      <c r="C236" s="46" t="s">
        <v>464</v>
      </c>
      <c r="D236" s="46" t="s">
        <v>465</v>
      </c>
      <c r="E236" s="92" t="s">
        <v>786</v>
      </c>
      <c r="F236" s="37"/>
      <c r="G236" s="42">
        <f aca="true" t="shared" si="119" ref="G236:O236">G237</f>
        <v>5857.5</v>
      </c>
      <c r="H236" s="42">
        <f t="shared" si="119"/>
        <v>0</v>
      </c>
      <c r="I236" s="42">
        <f t="shared" si="119"/>
        <v>5857.5</v>
      </c>
      <c r="J236" s="42">
        <f t="shared" si="119"/>
        <v>5767</v>
      </c>
      <c r="K236" s="42">
        <f t="shared" si="119"/>
        <v>0</v>
      </c>
      <c r="L236" s="42">
        <f t="shared" si="119"/>
        <v>5767</v>
      </c>
      <c r="M236" s="42">
        <f t="shared" si="119"/>
        <v>5767</v>
      </c>
      <c r="N236" s="42">
        <f t="shared" si="119"/>
        <v>0</v>
      </c>
      <c r="O236" s="42">
        <f t="shared" si="119"/>
        <v>5767</v>
      </c>
    </row>
    <row r="237" spans="1:15" ht="31.5">
      <c r="A237" s="90" t="s">
        <v>788</v>
      </c>
      <c r="B237" s="36" t="s">
        <v>103</v>
      </c>
      <c r="C237" s="46" t="s">
        <v>464</v>
      </c>
      <c r="D237" s="46" t="s">
        <v>465</v>
      </c>
      <c r="E237" s="92" t="s">
        <v>787</v>
      </c>
      <c r="F237" s="37"/>
      <c r="G237" s="42">
        <f>SUM(G238:G239)</f>
        <v>5857.5</v>
      </c>
      <c r="H237" s="42">
        <f aca="true" t="shared" si="120" ref="H237:O237">SUM(H238:H239)</f>
        <v>0</v>
      </c>
      <c r="I237" s="42">
        <f t="shared" si="120"/>
        <v>5857.5</v>
      </c>
      <c r="J237" s="42">
        <f t="shared" si="120"/>
        <v>5767</v>
      </c>
      <c r="K237" s="42">
        <f t="shared" si="120"/>
        <v>0</v>
      </c>
      <c r="L237" s="42">
        <f t="shared" si="120"/>
        <v>5767</v>
      </c>
      <c r="M237" s="42">
        <f t="shared" si="120"/>
        <v>5767</v>
      </c>
      <c r="N237" s="42">
        <f t="shared" si="120"/>
        <v>0</v>
      </c>
      <c r="O237" s="42">
        <f t="shared" si="120"/>
        <v>5767</v>
      </c>
    </row>
    <row r="238" spans="1:15" ht="330.75">
      <c r="A238" s="35" t="s">
        <v>196</v>
      </c>
      <c r="B238" s="36" t="s">
        <v>103</v>
      </c>
      <c r="C238" s="46" t="s">
        <v>464</v>
      </c>
      <c r="D238" s="46" t="s">
        <v>465</v>
      </c>
      <c r="E238" s="37" t="s">
        <v>280</v>
      </c>
      <c r="F238" s="37">
        <v>100</v>
      </c>
      <c r="G238" s="42">
        <f>SUM(H238:I238)</f>
        <v>5767</v>
      </c>
      <c r="H238" s="28"/>
      <c r="I238" s="28">
        <v>5767</v>
      </c>
      <c r="J238" s="42">
        <f>SUM(K238:L238)</f>
        <v>5767</v>
      </c>
      <c r="K238" s="28"/>
      <c r="L238" s="28">
        <v>5767</v>
      </c>
      <c r="M238" s="42">
        <f>SUM(N238:O238)</f>
        <v>5767</v>
      </c>
      <c r="N238" s="28"/>
      <c r="O238" s="28">
        <v>5767</v>
      </c>
    </row>
    <row r="239" spans="1:15" ht="204.75">
      <c r="A239" s="21" t="s">
        <v>579</v>
      </c>
      <c r="B239" s="36" t="s">
        <v>103</v>
      </c>
      <c r="C239" s="46" t="s">
        <v>464</v>
      </c>
      <c r="D239" s="46" t="s">
        <v>465</v>
      </c>
      <c r="E239" s="37" t="s">
        <v>280</v>
      </c>
      <c r="F239" s="37">
        <v>200</v>
      </c>
      <c r="G239" s="42">
        <f>SUM(H239:I239)</f>
        <v>90.5</v>
      </c>
      <c r="H239" s="28"/>
      <c r="I239" s="28">
        <v>90.5</v>
      </c>
      <c r="J239" s="42">
        <f>SUM(K239:L239)</f>
        <v>0</v>
      </c>
      <c r="K239" s="28"/>
      <c r="L239" s="28"/>
      <c r="M239" s="42">
        <f>SUM(N239:O239)</f>
        <v>0</v>
      </c>
      <c r="N239" s="28"/>
      <c r="O239" s="28"/>
    </row>
    <row r="240" spans="1:15" ht="31.5">
      <c r="A240" s="31" t="s">
        <v>433</v>
      </c>
      <c r="B240" s="86" t="s">
        <v>103</v>
      </c>
      <c r="C240" s="87" t="s">
        <v>465</v>
      </c>
      <c r="D240" s="37"/>
      <c r="E240" s="37"/>
      <c r="F240" s="37"/>
      <c r="G240" s="88">
        <f>G241</f>
        <v>16</v>
      </c>
      <c r="H240" s="88">
        <f aca="true" t="shared" si="121" ref="H240:O243">H241</f>
        <v>0</v>
      </c>
      <c r="I240" s="88">
        <f t="shared" si="121"/>
        <v>16</v>
      </c>
      <c r="J240" s="88">
        <f t="shared" si="121"/>
        <v>0</v>
      </c>
      <c r="K240" s="88">
        <f t="shared" si="121"/>
        <v>0</v>
      </c>
      <c r="L240" s="88">
        <f t="shared" si="121"/>
        <v>0</v>
      </c>
      <c r="M240" s="88">
        <f t="shared" si="121"/>
        <v>0</v>
      </c>
      <c r="N240" s="88">
        <f t="shared" si="121"/>
        <v>0</v>
      </c>
      <c r="O240" s="88">
        <f t="shared" si="121"/>
        <v>0</v>
      </c>
    </row>
    <row r="241" spans="1:15" ht="173.25">
      <c r="A241" s="21" t="s">
        <v>649</v>
      </c>
      <c r="B241" s="36" t="s">
        <v>103</v>
      </c>
      <c r="C241" s="46" t="s">
        <v>465</v>
      </c>
      <c r="D241" s="37" t="s">
        <v>828</v>
      </c>
      <c r="E241" s="95" t="s">
        <v>18</v>
      </c>
      <c r="F241" s="37"/>
      <c r="G241" s="42">
        <f>G242</f>
        <v>16</v>
      </c>
      <c r="H241" s="42">
        <f t="shared" si="121"/>
        <v>0</v>
      </c>
      <c r="I241" s="42">
        <f t="shared" si="121"/>
        <v>16</v>
      </c>
      <c r="J241" s="42">
        <f t="shared" si="121"/>
        <v>0</v>
      </c>
      <c r="K241" s="42">
        <f t="shared" si="121"/>
        <v>0</v>
      </c>
      <c r="L241" s="42">
        <f t="shared" si="121"/>
        <v>0</v>
      </c>
      <c r="M241" s="42">
        <f t="shared" si="121"/>
        <v>0</v>
      </c>
      <c r="N241" s="42">
        <f t="shared" si="121"/>
        <v>0</v>
      </c>
      <c r="O241" s="42">
        <f t="shared" si="121"/>
        <v>0</v>
      </c>
    </row>
    <row r="242" spans="1:15" ht="236.25">
      <c r="A242" s="21" t="s">
        <v>296</v>
      </c>
      <c r="B242" s="36" t="s">
        <v>103</v>
      </c>
      <c r="C242" s="46" t="s">
        <v>465</v>
      </c>
      <c r="D242" s="37" t="s">
        <v>828</v>
      </c>
      <c r="E242" s="95" t="s">
        <v>297</v>
      </c>
      <c r="F242" s="37"/>
      <c r="G242" s="42">
        <f>G243</f>
        <v>16</v>
      </c>
      <c r="H242" s="42">
        <f t="shared" si="121"/>
        <v>0</v>
      </c>
      <c r="I242" s="42">
        <f t="shared" si="121"/>
        <v>16</v>
      </c>
      <c r="J242" s="42">
        <f t="shared" si="121"/>
        <v>0</v>
      </c>
      <c r="K242" s="42">
        <f t="shared" si="121"/>
        <v>0</v>
      </c>
      <c r="L242" s="42">
        <f t="shared" si="121"/>
        <v>0</v>
      </c>
      <c r="M242" s="42">
        <f t="shared" si="121"/>
        <v>0</v>
      </c>
      <c r="N242" s="42">
        <f t="shared" si="121"/>
        <v>0</v>
      </c>
      <c r="O242" s="42">
        <f t="shared" si="121"/>
        <v>0</v>
      </c>
    </row>
    <row r="243" spans="1:15" ht="141.75">
      <c r="A243" s="21" t="s">
        <v>298</v>
      </c>
      <c r="B243" s="36" t="s">
        <v>103</v>
      </c>
      <c r="C243" s="46" t="s">
        <v>465</v>
      </c>
      <c r="D243" s="37" t="s">
        <v>828</v>
      </c>
      <c r="E243" s="95" t="s">
        <v>299</v>
      </c>
      <c r="F243" s="37"/>
      <c r="G243" s="42">
        <f>G244</f>
        <v>16</v>
      </c>
      <c r="H243" s="42">
        <f t="shared" si="121"/>
        <v>0</v>
      </c>
      <c r="I243" s="42">
        <f t="shared" si="121"/>
        <v>16</v>
      </c>
      <c r="J243" s="42">
        <f t="shared" si="121"/>
        <v>0</v>
      </c>
      <c r="K243" s="42">
        <f t="shared" si="121"/>
        <v>0</v>
      </c>
      <c r="L243" s="42">
        <f t="shared" si="121"/>
        <v>0</v>
      </c>
      <c r="M243" s="42">
        <f t="shared" si="121"/>
        <v>0</v>
      </c>
      <c r="N243" s="42">
        <f t="shared" si="121"/>
        <v>0</v>
      </c>
      <c r="O243" s="42">
        <f t="shared" si="121"/>
        <v>0</v>
      </c>
    </row>
    <row r="244" spans="1:15" ht="173.25">
      <c r="A244" s="21" t="s">
        <v>399</v>
      </c>
      <c r="B244" s="36" t="s">
        <v>103</v>
      </c>
      <c r="C244" s="46" t="s">
        <v>465</v>
      </c>
      <c r="D244" s="37" t="s">
        <v>828</v>
      </c>
      <c r="E244" s="96" t="s">
        <v>400</v>
      </c>
      <c r="F244" s="37" t="s">
        <v>430</v>
      </c>
      <c r="G244" s="42">
        <f>SUM(H244:I244)</f>
        <v>16</v>
      </c>
      <c r="H244" s="42"/>
      <c r="I244" s="42">
        <v>16</v>
      </c>
      <c r="J244" s="42">
        <f>SUM(K244:L244)</f>
        <v>0</v>
      </c>
      <c r="K244" s="42"/>
      <c r="L244" s="42"/>
      <c r="M244" s="42">
        <f>SUM(N244:O244)</f>
        <v>0</v>
      </c>
      <c r="N244" s="42"/>
      <c r="O244" s="42"/>
    </row>
    <row r="245" spans="1:15" s="40" customFormat="1" ht="47.25">
      <c r="A245" s="31" t="s">
        <v>774</v>
      </c>
      <c r="B245" s="86" t="s">
        <v>103</v>
      </c>
      <c r="C245" s="87" t="s">
        <v>470</v>
      </c>
      <c r="D245" s="89"/>
      <c r="E245" s="108"/>
      <c r="F245" s="89"/>
      <c r="G245" s="88">
        <f>G246</f>
        <v>48</v>
      </c>
      <c r="H245" s="88">
        <f aca="true" t="shared" si="122" ref="H245:O246">H246</f>
        <v>0</v>
      </c>
      <c r="I245" s="88">
        <f t="shared" si="122"/>
        <v>48</v>
      </c>
      <c r="J245" s="88">
        <f t="shared" si="122"/>
        <v>0</v>
      </c>
      <c r="K245" s="88">
        <f t="shared" si="122"/>
        <v>0</v>
      </c>
      <c r="L245" s="88">
        <f t="shared" si="122"/>
        <v>0</v>
      </c>
      <c r="M245" s="88">
        <f t="shared" si="122"/>
        <v>0</v>
      </c>
      <c r="N245" s="88">
        <f t="shared" si="122"/>
        <v>0</v>
      </c>
      <c r="O245" s="88">
        <f t="shared" si="122"/>
        <v>0</v>
      </c>
    </row>
    <row r="246" spans="1:15" s="40" customFormat="1" ht="15.75">
      <c r="A246" s="31" t="s">
        <v>51</v>
      </c>
      <c r="B246" s="86" t="s">
        <v>103</v>
      </c>
      <c r="C246" s="87" t="s">
        <v>470</v>
      </c>
      <c r="D246" s="87" t="s">
        <v>939</v>
      </c>
      <c r="E246" s="108"/>
      <c r="F246" s="89"/>
      <c r="G246" s="88">
        <f>G247</f>
        <v>48</v>
      </c>
      <c r="H246" s="88">
        <f t="shared" si="122"/>
        <v>0</v>
      </c>
      <c r="I246" s="88">
        <f t="shared" si="122"/>
        <v>48</v>
      </c>
      <c r="J246" s="88">
        <f t="shared" si="122"/>
        <v>0</v>
      </c>
      <c r="K246" s="88">
        <f t="shared" si="122"/>
        <v>0</v>
      </c>
      <c r="L246" s="88">
        <f t="shared" si="122"/>
        <v>0</v>
      </c>
      <c r="M246" s="88">
        <f t="shared" si="122"/>
        <v>0</v>
      </c>
      <c r="N246" s="88">
        <f t="shared" si="122"/>
        <v>0</v>
      </c>
      <c r="O246" s="88">
        <f t="shared" si="122"/>
        <v>0</v>
      </c>
    </row>
    <row r="247" spans="1:15" ht="110.25">
      <c r="A247" s="32" t="s">
        <v>831</v>
      </c>
      <c r="B247" s="100">
        <v>855</v>
      </c>
      <c r="C247" s="46" t="s">
        <v>470</v>
      </c>
      <c r="D247" s="46" t="s">
        <v>939</v>
      </c>
      <c r="E247" s="113">
        <v>12</v>
      </c>
      <c r="F247" s="37"/>
      <c r="G247" s="42">
        <f>G248</f>
        <v>48</v>
      </c>
      <c r="H247" s="42">
        <f aca="true" t="shared" si="123" ref="H247:O247">H248</f>
        <v>0</v>
      </c>
      <c r="I247" s="42">
        <f t="shared" si="123"/>
        <v>48</v>
      </c>
      <c r="J247" s="42">
        <f t="shared" si="123"/>
        <v>0</v>
      </c>
      <c r="K247" s="42">
        <f t="shared" si="123"/>
        <v>0</v>
      </c>
      <c r="L247" s="42">
        <f t="shared" si="123"/>
        <v>0</v>
      </c>
      <c r="M247" s="42">
        <f t="shared" si="123"/>
        <v>0</v>
      </c>
      <c r="N247" s="42">
        <f t="shared" si="123"/>
        <v>0</v>
      </c>
      <c r="O247" s="42">
        <f t="shared" si="123"/>
        <v>0</v>
      </c>
    </row>
    <row r="248" spans="1:15" ht="141.75">
      <c r="A248" s="32" t="s">
        <v>318</v>
      </c>
      <c r="B248" s="100">
        <v>855</v>
      </c>
      <c r="C248" s="46" t="s">
        <v>470</v>
      </c>
      <c r="D248" s="46" t="s">
        <v>939</v>
      </c>
      <c r="E248" s="113" t="s">
        <v>316</v>
      </c>
      <c r="F248" s="37"/>
      <c r="G248" s="42">
        <f>G249</f>
        <v>48</v>
      </c>
      <c r="H248" s="42">
        <f aca="true" t="shared" si="124" ref="H248:O249">H249</f>
        <v>0</v>
      </c>
      <c r="I248" s="42">
        <f t="shared" si="124"/>
        <v>48</v>
      </c>
      <c r="J248" s="42">
        <f t="shared" si="124"/>
        <v>0</v>
      </c>
      <c r="K248" s="42">
        <f t="shared" si="124"/>
        <v>0</v>
      </c>
      <c r="L248" s="42">
        <f t="shared" si="124"/>
        <v>0</v>
      </c>
      <c r="M248" s="42">
        <f t="shared" si="124"/>
        <v>0</v>
      </c>
      <c r="N248" s="42">
        <f t="shared" si="124"/>
        <v>0</v>
      </c>
      <c r="O248" s="42">
        <f t="shared" si="124"/>
        <v>0</v>
      </c>
    </row>
    <row r="249" spans="1:15" ht="189">
      <c r="A249" s="32" t="s">
        <v>319</v>
      </c>
      <c r="B249" s="100">
        <v>855</v>
      </c>
      <c r="C249" s="46" t="s">
        <v>470</v>
      </c>
      <c r="D249" s="46" t="s">
        <v>939</v>
      </c>
      <c r="E249" s="113" t="s">
        <v>317</v>
      </c>
      <c r="F249" s="37"/>
      <c r="G249" s="42">
        <f>G250</f>
        <v>48</v>
      </c>
      <c r="H249" s="42">
        <f t="shared" si="124"/>
        <v>0</v>
      </c>
      <c r="I249" s="42">
        <f t="shared" si="124"/>
        <v>48</v>
      </c>
      <c r="J249" s="42">
        <f t="shared" si="124"/>
        <v>0</v>
      </c>
      <c r="K249" s="42">
        <f t="shared" si="124"/>
        <v>0</v>
      </c>
      <c r="L249" s="42">
        <f t="shared" si="124"/>
        <v>0</v>
      </c>
      <c r="M249" s="42">
        <f t="shared" si="124"/>
        <v>0</v>
      </c>
      <c r="N249" s="42">
        <f t="shared" si="124"/>
        <v>0</v>
      </c>
      <c r="O249" s="42">
        <f t="shared" si="124"/>
        <v>0</v>
      </c>
    </row>
    <row r="250" spans="1:15" ht="220.5">
      <c r="A250" s="21" t="s">
        <v>125</v>
      </c>
      <c r="B250" s="36" t="s">
        <v>103</v>
      </c>
      <c r="C250" s="46" t="s">
        <v>470</v>
      </c>
      <c r="D250" s="46" t="s">
        <v>939</v>
      </c>
      <c r="E250" s="37" t="s">
        <v>885</v>
      </c>
      <c r="F250" s="37" t="s">
        <v>775</v>
      </c>
      <c r="G250" s="42">
        <f>SUM(H250:I250)</f>
        <v>48</v>
      </c>
      <c r="H250" s="42"/>
      <c r="I250" s="42">
        <v>48</v>
      </c>
      <c r="J250" s="42">
        <f>SUM(K249:L249)</f>
        <v>0</v>
      </c>
      <c r="K250" s="42"/>
      <c r="L250" s="42"/>
      <c r="M250" s="42">
        <f>SUM(N250:O250)</f>
        <v>0</v>
      </c>
      <c r="N250" s="42"/>
      <c r="O250" s="42"/>
    </row>
    <row r="251" spans="1:15" ht="15.75">
      <c r="A251" s="31" t="s">
        <v>52</v>
      </c>
      <c r="B251" s="86" t="s">
        <v>103</v>
      </c>
      <c r="C251" s="87" t="s">
        <v>487</v>
      </c>
      <c r="D251" s="37"/>
      <c r="E251" s="37"/>
      <c r="F251" s="38"/>
      <c r="G251" s="43">
        <f aca="true" t="shared" si="125" ref="G251:O251">SUM(G252,G258,)</f>
        <v>154904.3</v>
      </c>
      <c r="H251" s="43">
        <f t="shared" si="125"/>
        <v>137491</v>
      </c>
      <c r="I251" s="43">
        <f t="shared" si="125"/>
        <v>17413.3</v>
      </c>
      <c r="J251" s="43">
        <f t="shared" si="125"/>
        <v>120608</v>
      </c>
      <c r="K251" s="43">
        <f t="shared" si="125"/>
        <v>115004.6</v>
      </c>
      <c r="L251" s="43">
        <f t="shared" si="125"/>
        <v>5603.4</v>
      </c>
      <c r="M251" s="43">
        <f t="shared" si="125"/>
        <v>83559</v>
      </c>
      <c r="N251" s="43">
        <f t="shared" si="125"/>
        <v>79381</v>
      </c>
      <c r="O251" s="43">
        <f t="shared" si="125"/>
        <v>4178</v>
      </c>
    </row>
    <row r="252" spans="1:15" s="40" customFormat="1" ht="31.5">
      <c r="A252" s="31" t="s">
        <v>254</v>
      </c>
      <c r="B252" s="86" t="s">
        <v>103</v>
      </c>
      <c r="C252" s="87" t="s">
        <v>487</v>
      </c>
      <c r="D252" s="89" t="s">
        <v>464</v>
      </c>
      <c r="E252" s="89"/>
      <c r="F252" s="123"/>
      <c r="G252" s="43">
        <f>G253</f>
        <v>57811</v>
      </c>
      <c r="H252" s="43">
        <f aca="true" t="shared" si="126" ref="H252:O254">H253</f>
        <v>53507</v>
      </c>
      <c r="I252" s="43">
        <f t="shared" si="126"/>
        <v>4304</v>
      </c>
      <c r="J252" s="43">
        <f t="shared" si="126"/>
        <v>61181</v>
      </c>
      <c r="K252" s="43">
        <f t="shared" si="126"/>
        <v>58549</v>
      </c>
      <c r="L252" s="43">
        <f t="shared" si="126"/>
        <v>2632</v>
      </c>
      <c r="M252" s="43">
        <f t="shared" si="126"/>
        <v>0</v>
      </c>
      <c r="N252" s="43">
        <f t="shared" si="126"/>
        <v>0</v>
      </c>
      <c r="O252" s="43">
        <f t="shared" si="126"/>
        <v>0</v>
      </c>
    </row>
    <row r="253" spans="1:15" ht="94.5">
      <c r="A253" s="21" t="s">
        <v>833</v>
      </c>
      <c r="B253" s="36" t="s">
        <v>103</v>
      </c>
      <c r="C253" s="46" t="s">
        <v>487</v>
      </c>
      <c r="D253" s="37" t="s">
        <v>464</v>
      </c>
      <c r="E253" s="92" t="s">
        <v>597</v>
      </c>
      <c r="F253" s="38"/>
      <c r="G253" s="39">
        <f>G254</f>
        <v>57811</v>
      </c>
      <c r="H253" s="39">
        <f t="shared" si="126"/>
        <v>53507</v>
      </c>
      <c r="I253" s="39">
        <f t="shared" si="126"/>
        <v>4304</v>
      </c>
      <c r="J253" s="39">
        <f t="shared" si="126"/>
        <v>61181</v>
      </c>
      <c r="K253" s="39">
        <f t="shared" si="126"/>
        <v>58549</v>
      </c>
      <c r="L253" s="39">
        <f t="shared" si="126"/>
        <v>2632</v>
      </c>
      <c r="M253" s="39">
        <f t="shared" si="126"/>
        <v>0</v>
      </c>
      <c r="N253" s="39">
        <f t="shared" si="126"/>
        <v>0</v>
      </c>
      <c r="O253" s="39">
        <f t="shared" si="126"/>
        <v>0</v>
      </c>
    </row>
    <row r="254" spans="1:15" ht="78.75">
      <c r="A254" s="21" t="s">
        <v>557</v>
      </c>
      <c r="B254" s="36" t="s">
        <v>103</v>
      </c>
      <c r="C254" s="46" t="s">
        <v>487</v>
      </c>
      <c r="D254" s="37" t="s">
        <v>464</v>
      </c>
      <c r="E254" s="92" t="s">
        <v>165</v>
      </c>
      <c r="F254" s="38"/>
      <c r="G254" s="39">
        <f>G255</f>
        <v>57811</v>
      </c>
      <c r="H254" s="39">
        <f t="shared" si="126"/>
        <v>53507</v>
      </c>
      <c r="I254" s="39">
        <f t="shared" si="126"/>
        <v>4304</v>
      </c>
      <c r="J254" s="39">
        <f t="shared" si="126"/>
        <v>61181</v>
      </c>
      <c r="K254" s="39">
        <f t="shared" si="126"/>
        <v>58549</v>
      </c>
      <c r="L254" s="39">
        <f t="shared" si="126"/>
        <v>2632</v>
      </c>
      <c r="M254" s="39">
        <f t="shared" si="126"/>
        <v>0</v>
      </c>
      <c r="N254" s="39">
        <f t="shared" si="126"/>
        <v>0</v>
      </c>
      <c r="O254" s="39">
        <f t="shared" si="126"/>
        <v>0</v>
      </c>
    </row>
    <row r="255" spans="1:15" ht="78.75">
      <c r="A255" s="21" t="s">
        <v>557</v>
      </c>
      <c r="B255" s="36" t="s">
        <v>103</v>
      </c>
      <c r="C255" s="46" t="s">
        <v>487</v>
      </c>
      <c r="D255" s="37" t="s">
        <v>464</v>
      </c>
      <c r="E255" s="92" t="s">
        <v>558</v>
      </c>
      <c r="F255" s="38"/>
      <c r="G255" s="39">
        <f aca="true" t="shared" si="127" ref="G255:O255">SUM(G256:G257)</f>
        <v>57811</v>
      </c>
      <c r="H255" s="39">
        <f t="shared" si="127"/>
        <v>53507</v>
      </c>
      <c r="I255" s="39">
        <f t="shared" si="127"/>
        <v>4304</v>
      </c>
      <c r="J255" s="39">
        <f t="shared" si="127"/>
        <v>61181</v>
      </c>
      <c r="K255" s="39">
        <f t="shared" si="127"/>
        <v>58549</v>
      </c>
      <c r="L255" s="39">
        <f t="shared" si="127"/>
        <v>2632</v>
      </c>
      <c r="M255" s="39">
        <f t="shared" si="127"/>
        <v>0</v>
      </c>
      <c r="N255" s="39">
        <f t="shared" si="127"/>
        <v>0</v>
      </c>
      <c r="O255" s="39">
        <f t="shared" si="127"/>
        <v>0</v>
      </c>
    </row>
    <row r="256" spans="1:15" ht="110.25">
      <c r="A256" s="21" t="s">
        <v>460</v>
      </c>
      <c r="B256" s="36" t="s">
        <v>103</v>
      </c>
      <c r="C256" s="46" t="s">
        <v>487</v>
      </c>
      <c r="D256" s="37" t="s">
        <v>464</v>
      </c>
      <c r="E256" s="37" t="s">
        <v>559</v>
      </c>
      <c r="F256" s="38" t="s">
        <v>430</v>
      </c>
      <c r="G256" s="39">
        <f>SUM(H256:I256)</f>
        <v>4304</v>
      </c>
      <c r="H256" s="39"/>
      <c r="I256" s="39">
        <v>4304</v>
      </c>
      <c r="J256" s="39">
        <f>SUM(K256:L256)</f>
        <v>2632</v>
      </c>
      <c r="K256" s="39"/>
      <c r="L256" s="39">
        <f>450+15+2167</f>
        <v>2632</v>
      </c>
      <c r="M256" s="39">
        <f>SUM(N256:O256)</f>
        <v>0</v>
      </c>
      <c r="N256" s="39"/>
      <c r="O256" s="39"/>
    </row>
    <row r="257" spans="1:15" ht="126">
      <c r="A257" s="21" t="s">
        <v>501</v>
      </c>
      <c r="B257" s="36" t="s">
        <v>103</v>
      </c>
      <c r="C257" s="46" t="s">
        <v>487</v>
      </c>
      <c r="D257" s="37" t="s">
        <v>464</v>
      </c>
      <c r="E257" s="37" t="s">
        <v>560</v>
      </c>
      <c r="F257" s="38" t="s">
        <v>430</v>
      </c>
      <c r="G257" s="39">
        <f>SUM(H257:I257)</f>
        <v>53507</v>
      </c>
      <c r="H257" s="39">
        <v>53507</v>
      </c>
      <c r="I257" s="39"/>
      <c r="J257" s="39">
        <f>SUM(K257:L257)</f>
        <v>58549</v>
      </c>
      <c r="K257" s="39">
        <v>58549</v>
      </c>
      <c r="L257" s="39"/>
      <c r="M257" s="39">
        <f>SUM(N257:O257)</f>
        <v>0</v>
      </c>
      <c r="N257" s="39"/>
      <c r="O257" s="39"/>
    </row>
    <row r="258" spans="1:15" ht="15.75">
      <c r="A258" s="31" t="s">
        <v>255</v>
      </c>
      <c r="B258" s="86" t="s">
        <v>103</v>
      </c>
      <c r="C258" s="87" t="s">
        <v>487</v>
      </c>
      <c r="D258" s="89" t="s">
        <v>471</v>
      </c>
      <c r="E258" s="89"/>
      <c r="F258" s="123"/>
      <c r="G258" s="43">
        <f>G259</f>
        <v>97093.3</v>
      </c>
      <c r="H258" s="43">
        <f aca="true" t="shared" si="128" ref="H258:O259">H259</f>
        <v>83984</v>
      </c>
      <c r="I258" s="43">
        <f t="shared" si="128"/>
        <v>13109.3</v>
      </c>
      <c r="J258" s="43">
        <f>J259</f>
        <v>59427</v>
      </c>
      <c r="K258" s="43">
        <f t="shared" si="128"/>
        <v>56455.6</v>
      </c>
      <c r="L258" s="43">
        <f t="shared" si="128"/>
        <v>2971.3999999999996</v>
      </c>
      <c r="M258" s="43">
        <f>M259</f>
        <v>83559</v>
      </c>
      <c r="N258" s="43">
        <f t="shared" si="128"/>
        <v>79381</v>
      </c>
      <c r="O258" s="43">
        <f t="shared" si="128"/>
        <v>4178</v>
      </c>
    </row>
    <row r="259" spans="1:15" ht="94.5">
      <c r="A259" s="21" t="s">
        <v>833</v>
      </c>
      <c r="B259" s="36" t="s">
        <v>103</v>
      </c>
      <c r="C259" s="46" t="s">
        <v>487</v>
      </c>
      <c r="D259" s="37" t="s">
        <v>471</v>
      </c>
      <c r="E259" s="92" t="s">
        <v>597</v>
      </c>
      <c r="F259" s="38"/>
      <c r="G259" s="39">
        <f>G260</f>
        <v>97093.3</v>
      </c>
      <c r="H259" s="39">
        <f t="shared" si="128"/>
        <v>83984</v>
      </c>
      <c r="I259" s="39">
        <f t="shared" si="128"/>
        <v>13109.3</v>
      </c>
      <c r="J259" s="39">
        <f t="shared" si="128"/>
        <v>59427</v>
      </c>
      <c r="K259" s="39">
        <f t="shared" si="128"/>
        <v>56455.6</v>
      </c>
      <c r="L259" s="39">
        <f t="shared" si="128"/>
        <v>2971.3999999999996</v>
      </c>
      <c r="M259" s="39">
        <f t="shared" si="128"/>
        <v>83559</v>
      </c>
      <c r="N259" s="39">
        <f t="shared" si="128"/>
        <v>79381</v>
      </c>
      <c r="O259" s="39">
        <f t="shared" si="128"/>
        <v>4178</v>
      </c>
    </row>
    <row r="260" spans="1:15" ht="126">
      <c r="A260" s="21" t="s">
        <v>834</v>
      </c>
      <c r="B260" s="36" t="s">
        <v>103</v>
      </c>
      <c r="C260" s="46" t="s">
        <v>487</v>
      </c>
      <c r="D260" s="37" t="s">
        <v>471</v>
      </c>
      <c r="E260" s="92" t="s">
        <v>598</v>
      </c>
      <c r="F260" s="38"/>
      <c r="G260" s="39">
        <f>SUM(G261,G264)</f>
        <v>97093.3</v>
      </c>
      <c r="H260" s="39">
        <f aca="true" t="shared" si="129" ref="H260:O260">SUM(H261,H264)</f>
        <v>83984</v>
      </c>
      <c r="I260" s="39">
        <f t="shared" si="129"/>
        <v>13109.3</v>
      </c>
      <c r="J260" s="39">
        <f t="shared" si="129"/>
        <v>59427</v>
      </c>
      <c r="K260" s="39">
        <f t="shared" si="129"/>
        <v>56455.6</v>
      </c>
      <c r="L260" s="39">
        <f t="shared" si="129"/>
        <v>2971.3999999999996</v>
      </c>
      <c r="M260" s="39">
        <f t="shared" si="129"/>
        <v>83559</v>
      </c>
      <c r="N260" s="39">
        <f t="shared" si="129"/>
        <v>79381</v>
      </c>
      <c r="O260" s="39">
        <f t="shared" si="129"/>
        <v>4178</v>
      </c>
    </row>
    <row r="261" spans="1:15" ht="63">
      <c r="A261" s="21" t="s">
        <v>599</v>
      </c>
      <c r="B261" s="36" t="s">
        <v>103</v>
      </c>
      <c r="C261" s="46" t="s">
        <v>487</v>
      </c>
      <c r="D261" s="37" t="s">
        <v>471</v>
      </c>
      <c r="E261" s="92" t="s">
        <v>600</v>
      </c>
      <c r="F261" s="38"/>
      <c r="G261" s="39">
        <f>SUM(G262:G263)</f>
        <v>73054.5</v>
      </c>
      <c r="H261" s="39">
        <f aca="true" t="shared" si="130" ref="H261:O261">SUM(H262:H263)</f>
        <v>61147.2</v>
      </c>
      <c r="I261" s="39">
        <f t="shared" si="130"/>
        <v>11907.3</v>
      </c>
      <c r="J261" s="39">
        <f t="shared" si="130"/>
        <v>15443.800000000001</v>
      </c>
      <c r="K261" s="39">
        <f t="shared" si="130"/>
        <v>14671.6</v>
      </c>
      <c r="L261" s="39">
        <f t="shared" si="130"/>
        <v>772.2</v>
      </c>
      <c r="M261" s="39">
        <f t="shared" si="130"/>
        <v>83559</v>
      </c>
      <c r="N261" s="39">
        <f t="shared" si="130"/>
        <v>79381</v>
      </c>
      <c r="O261" s="39">
        <f t="shared" si="130"/>
        <v>4178</v>
      </c>
    </row>
    <row r="262" spans="1:15" ht="110.25">
      <c r="A262" s="21" t="s">
        <v>460</v>
      </c>
      <c r="B262" s="36" t="s">
        <v>103</v>
      </c>
      <c r="C262" s="46" t="s">
        <v>487</v>
      </c>
      <c r="D262" s="37" t="s">
        <v>471</v>
      </c>
      <c r="E262" s="37" t="s">
        <v>771</v>
      </c>
      <c r="F262" s="38" t="s">
        <v>430</v>
      </c>
      <c r="G262" s="39">
        <f>SUM(H262:I262)</f>
        <v>11907.3</v>
      </c>
      <c r="H262" s="39"/>
      <c r="I262" s="39">
        <v>11907.3</v>
      </c>
      <c r="J262" s="39">
        <f>SUM(K262:L262)</f>
        <v>772.2</v>
      </c>
      <c r="K262" s="39"/>
      <c r="L262" s="39">
        <f>597+175.2</f>
        <v>772.2</v>
      </c>
      <c r="M262" s="39">
        <f>SUM(N262:O262)</f>
        <v>4178</v>
      </c>
      <c r="N262" s="39"/>
      <c r="O262" s="39">
        <v>4178</v>
      </c>
    </row>
    <row r="263" spans="1:15" ht="126">
      <c r="A263" s="21" t="s">
        <v>501</v>
      </c>
      <c r="B263" s="36" t="s">
        <v>103</v>
      </c>
      <c r="C263" s="46" t="s">
        <v>487</v>
      </c>
      <c r="D263" s="37" t="s">
        <v>471</v>
      </c>
      <c r="E263" s="37" t="s">
        <v>632</v>
      </c>
      <c r="F263" s="38" t="s">
        <v>430</v>
      </c>
      <c r="G263" s="39">
        <f>SUM(H263:I263)</f>
        <v>61147.2</v>
      </c>
      <c r="H263" s="39">
        <v>61147.2</v>
      </c>
      <c r="I263" s="39"/>
      <c r="J263" s="39">
        <f>SUM(K263:L263)</f>
        <v>14671.6</v>
      </c>
      <c r="K263" s="39">
        <v>14671.6</v>
      </c>
      <c r="L263" s="39"/>
      <c r="M263" s="39">
        <f>SUM(N263:O263)</f>
        <v>79381</v>
      </c>
      <c r="N263" s="39">
        <v>79381</v>
      </c>
      <c r="O263" s="39"/>
    </row>
    <row r="264" spans="1:15" ht="78.75">
      <c r="A264" s="21" t="s">
        <v>137</v>
      </c>
      <c r="B264" s="36" t="s">
        <v>103</v>
      </c>
      <c r="C264" s="46" t="s">
        <v>487</v>
      </c>
      <c r="D264" s="37" t="s">
        <v>471</v>
      </c>
      <c r="E264" s="92" t="s">
        <v>128</v>
      </c>
      <c r="F264" s="38"/>
      <c r="G264" s="39">
        <f>G265</f>
        <v>24038.8</v>
      </c>
      <c r="H264" s="39">
        <f aca="true" t="shared" si="131" ref="H264:O264">H265</f>
        <v>22836.8</v>
      </c>
      <c r="I264" s="39">
        <f t="shared" si="131"/>
        <v>1202</v>
      </c>
      <c r="J264" s="39">
        <f t="shared" si="131"/>
        <v>43983.2</v>
      </c>
      <c r="K264" s="39">
        <f t="shared" si="131"/>
        <v>41784</v>
      </c>
      <c r="L264" s="39">
        <f t="shared" si="131"/>
        <v>2199.2</v>
      </c>
      <c r="M264" s="39">
        <f t="shared" si="131"/>
        <v>0</v>
      </c>
      <c r="N264" s="39">
        <f t="shared" si="131"/>
        <v>0</v>
      </c>
      <c r="O264" s="39">
        <f t="shared" si="131"/>
        <v>0</v>
      </c>
    </row>
    <row r="265" spans="1:15" ht="135">
      <c r="A265" s="33" t="s">
        <v>126</v>
      </c>
      <c r="B265" s="36" t="s">
        <v>103</v>
      </c>
      <c r="C265" s="37" t="s">
        <v>487</v>
      </c>
      <c r="D265" s="37" t="s">
        <v>471</v>
      </c>
      <c r="E265" s="128" t="s">
        <v>127</v>
      </c>
      <c r="F265" s="38" t="s">
        <v>430</v>
      </c>
      <c r="G265" s="39">
        <f>H265+I265</f>
        <v>24038.8</v>
      </c>
      <c r="H265" s="39">
        <v>22836.8</v>
      </c>
      <c r="I265" s="39">
        <v>1202</v>
      </c>
      <c r="J265" s="39">
        <f>K265+L265</f>
        <v>43983.2</v>
      </c>
      <c r="K265" s="39">
        <v>41784</v>
      </c>
      <c r="L265" s="39">
        <v>2199.2</v>
      </c>
      <c r="M265" s="39">
        <f>N265+O265</f>
        <v>0</v>
      </c>
      <c r="N265" s="39"/>
      <c r="O265" s="39"/>
    </row>
    <row r="266" spans="1:15" s="40" customFormat="1" ht="15.75">
      <c r="A266" s="129" t="s">
        <v>259</v>
      </c>
      <c r="B266" s="86" t="s">
        <v>103</v>
      </c>
      <c r="C266" s="89" t="s">
        <v>941</v>
      </c>
      <c r="D266" s="89"/>
      <c r="E266" s="111"/>
      <c r="F266" s="89"/>
      <c r="G266" s="88">
        <f>SUM(G267,G273)</f>
        <v>47493</v>
      </c>
      <c r="H266" s="88">
        <f aca="true" t="shared" si="132" ref="H266:O266">SUM(H267,H273)</f>
        <v>43169.6</v>
      </c>
      <c r="I266" s="88">
        <f t="shared" si="132"/>
        <v>4323.4</v>
      </c>
      <c r="J266" s="88">
        <f t="shared" si="132"/>
        <v>40000</v>
      </c>
      <c r="K266" s="88">
        <f t="shared" si="132"/>
        <v>38000</v>
      </c>
      <c r="L266" s="88">
        <f t="shared" si="132"/>
        <v>2000</v>
      </c>
      <c r="M266" s="88">
        <f t="shared" si="132"/>
        <v>0</v>
      </c>
      <c r="N266" s="88">
        <f t="shared" si="132"/>
        <v>0</v>
      </c>
      <c r="O266" s="88">
        <f t="shared" si="132"/>
        <v>0</v>
      </c>
    </row>
    <row r="267" spans="1:15" s="40" customFormat="1" ht="15.75">
      <c r="A267" s="31" t="s">
        <v>260</v>
      </c>
      <c r="B267" s="86" t="s">
        <v>103</v>
      </c>
      <c r="C267" s="89" t="s">
        <v>941</v>
      </c>
      <c r="D267" s="89" t="s">
        <v>464</v>
      </c>
      <c r="E267" s="87"/>
      <c r="F267" s="89"/>
      <c r="G267" s="88">
        <f>G268</f>
        <v>44066</v>
      </c>
      <c r="H267" s="88">
        <f aca="true" t="shared" si="133" ref="H267:O268">H268</f>
        <v>39914</v>
      </c>
      <c r="I267" s="88">
        <f t="shared" si="133"/>
        <v>4152</v>
      </c>
      <c r="J267" s="88">
        <f t="shared" si="133"/>
        <v>40000</v>
      </c>
      <c r="K267" s="88">
        <f t="shared" si="133"/>
        <v>38000</v>
      </c>
      <c r="L267" s="88">
        <f t="shared" si="133"/>
        <v>2000</v>
      </c>
      <c r="M267" s="88">
        <f t="shared" si="133"/>
        <v>0</v>
      </c>
      <c r="N267" s="88">
        <f t="shared" si="133"/>
        <v>0</v>
      </c>
      <c r="O267" s="88">
        <f t="shared" si="133"/>
        <v>0</v>
      </c>
    </row>
    <row r="268" spans="1:15" ht="110.25">
      <c r="A268" s="32" t="s">
        <v>343</v>
      </c>
      <c r="B268" s="36" t="s">
        <v>103</v>
      </c>
      <c r="C268" s="37" t="s">
        <v>941</v>
      </c>
      <c r="D268" s="37" t="s">
        <v>464</v>
      </c>
      <c r="E268" s="92" t="s">
        <v>502</v>
      </c>
      <c r="F268" s="37"/>
      <c r="G268" s="42">
        <f>G269</f>
        <v>44066</v>
      </c>
      <c r="H268" s="42">
        <f t="shared" si="133"/>
        <v>39914</v>
      </c>
      <c r="I268" s="42">
        <f t="shared" si="133"/>
        <v>4152</v>
      </c>
      <c r="J268" s="42">
        <f t="shared" si="133"/>
        <v>40000</v>
      </c>
      <c r="K268" s="42">
        <f t="shared" si="133"/>
        <v>38000</v>
      </c>
      <c r="L268" s="42">
        <f t="shared" si="133"/>
        <v>2000</v>
      </c>
      <c r="M268" s="42">
        <f t="shared" si="133"/>
        <v>0</v>
      </c>
      <c r="N268" s="42">
        <f t="shared" si="133"/>
        <v>0</v>
      </c>
      <c r="O268" s="42">
        <f t="shared" si="133"/>
        <v>0</v>
      </c>
    </row>
    <row r="269" spans="1:15" ht="173.25">
      <c r="A269" s="32" t="s">
        <v>345</v>
      </c>
      <c r="B269" s="36" t="s">
        <v>103</v>
      </c>
      <c r="C269" s="37" t="s">
        <v>941</v>
      </c>
      <c r="D269" s="37" t="s">
        <v>464</v>
      </c>
      <c r="E269" s="92" t="s">
        <v>606</v>
      </c>
      <c r="F269" s="37"/>
      <c r="G269" s="42">
        <f>SUM(G270,)</f>
        <v>44066</v>
      </c>
      <c r="H269" s="42">
        <f aca="true" t="shared" si="134" ref="H269:O269">SUM(H270,)</f>
        <v>39914</v>
      </c>
      <c r="I269" s="42">
        <f t="shared" si="134"/>
        <v>4152</v>
      </c>
      <c r="J269" s="42">
        <f t="shared" si="134"/>
        <v>40000</v>
      </c>
      <c r="K269" s="42">
        <f t="shared" si="134"/>
        <v>38000</v>
      </c>
      <c r="L269" s="42">
        <f t="shared" si="134"/>
        <v>2000</v>
      </c>
      <c r="M269" s="42">
        <f t="shared" si="134"/>
        <v>0</v>
      </c>
      <c r="N269" s="42">
        <f t="shared" si="134"/>
        <v>0</v>
      </c>
      <c r="O269" s="42">
        <f t="shared" si="134"/>
        <v>0</v>
      </c>
    </row>
    <row r="270" spans="1:15" ht="63">
      <c r="A270" s="32" t="s">
        <v>458</v>
      </c>
      <c r="B270" s="36" t="s">
        <v>103</v>
      </c>
      <c r="C270" s="37" t="s">
        <v>941</v>
      </c>
      <c r="D270" s="37" t="s">
        <v>464</v>
      </c>
      <c r="E270" s="92" t="s">
        <v>653</v>
      </c>
      <c r="F270" s="37"/>
      <c r="G270" s="42">
        <f>SUM(G271:G272)</f>
        <v>44066</v>
      </c>
      <c r="H270" s="42">
        <f aca="true" t="shared" si="135" ref="H270:O270">SUM(H271:H272)</f>
        <v>39914</v>
      </c>
      <c r="I270" s="42">
        <f t="shared" si="135"/>
        <v>4152</v>
      </c>
      <c r="J270" s="42">
        <f t="shared" si="135"/>
        <v>40000</v>
      </c>
      <c r="K270" s="42">
        <f t="shared" si="135"/>
        <v>38000</v>
      </c>
      <c r="L270" s="42">
        <f t="shared" si="135"/>
        <v>2000</v>
      </c>
      <c r="M270" s="42">
        <f t="shared" si="135"/>
        <v>0</v>
      </c>
      <c r="N270" s="42">
        <f t="shared" si="135"/>
        <v>0</v>
      </c>
      <c r="O270" s="42">
        <f t="shared" si="135"/>
        <v>0</v>
      </c>
    </row>
    <row r="271" spans="1:15" ht="110.25">
      <c r="A271" s="32" t="s">
        <v>460</v>
      </c>
      <c r="B271" s="36" t="s">
        <v>103</v>
      </c>
      <c r="C271" s="37" t="s">
        <v>941</v>
      </c>
      <c r="D271" s="37" t="s">
        <v>464</v>
      </c>
      <c r="E271" s="46" t="s">
        <v>561</v>
      </c>
      <c r="F271" s="37" t="s">
        <v>430</v>
      </c>
      <c r="G271" s="42">
        <f>SUM(H271:I271)</f>
        <v>4152</v>
      </c>
      <c r="H271" s="42"/>
      <c r="I271" s="42">
        <f>4329.6-177.6</f>
        <v>4152</v>
      </c>
      <c r="J271" s="42">
        <f>SUM(K271:L271)</f>
        <v>2000</v>
      </c>
      <c r="K271" s="42"/>
      <c r="L271" s="42">
        <v>2000</v>
      </c>
      <c r="M271" s="42">
        <f>SUM(N271:O271)</f>
        <v>0</v>
      </c>
      <c r="N271" s="42"/>
      <c r="O271" s="42"/>
    </row>
    <row r="272" spans="1:15" ht="141.75">
      <c r="A272" s="32" t="s">
        <v>905</v>
      </c>
      <c r="B272" s="36" t="s">
        <v>103</v>
      </c>
      <c r="C272" s="37" t="s">
        <v>941</v>
      </c>
      <c r="D272" s="37" t="s">
        <v>464</v>
      </c>
      <c r="E272" s="46" t="s">
        <v>906</v>
      </c>
      <c r="F272" s="37" t="s">
        <v>430</v>
      </c>
      <c r="G272" s="42">
        <f>SUM(H272:I272)</f>
        <v>39914</v>
      </c>
      <c r="H272" s="42">
        <v>39914</v>
      </c>
      <c r="I272" s="42"/>
      <c r="J272" s="42">
        <f>SUM(K272:L272)</f>
        <v>38000</v>
      </c>
      <c r="K272" s="42">
        <v>38000</v>
      </c>
      <c r="L272" s="42"/>
      <c r="M272" s="42">
        <f>SUM(N272:O272)</f>
        <v>0</v>
      </c>
      <c r="N272" s="42"/>
      <c r="O272" s="42"/>
    </row>
    <row r="273" spans="1:15" s="40" customFormat="1" ht="47.25">
      <c r="A273" s="31" t="s">
        <v>261</v>
      </c>
      <c r="B273" s="86" t="s">
        <v>103</v>
      </c>
      <c r="C273" s="89" t="s">
        <v>941</v>
      </c>
      <c r="D273" s="89" t="s">
        <v>465</v>
      </c>
      <c r="E273" s="87"/>
      <c r="F273" s="89"/>
      <c r="G273" s="88">
        <f>G274</f>
        <v>3427</v>
      </c>
      <c r="H273" s="88">
        <f aca="true" t="shared" si="136" ref="H273:O275">H274</f>
        <v>3255.6</v>
      </c>
      <c r="I273" s="88">
        <f t="shared" si="136"/>
        <v>171.4</v>
      </c>
      <c r="J273" s="88">
        <f t="shared" si="136"/>
        <v>0</v>
      </c>
      <c r="K273" s="88">
        <f t="shared" si="136"/>
        <v>0</v>
      </c>
      <c r="L273" s="88">
        <f t="shared" si="136"/>
        <v>0</v>
      </c>
      <c r="M273" s="88">
        <f t="shared" si="136"/>
        <v>0</v>
      </c>
      <c r="N273" s="88">
        <f t="shared" si="136"/>
        <v>0</v>
      </c>
      <c r="O273" s="88">
        <f t="shared" si="136"/>
        <v>0</v>
      </c>
    </row>
    <row r="274" spans="1:15" ht="94.5">
      <c r="A274" s="32" t="s">
        <v>837</v>
      </c>
      <c r="B274" s="36" t="s">
        <v>103</v>
      </c>
      <c r="C274" s="37" t="s">
        <v>941</v>
      </c>
      <c r="D274" s="37" t="s">
        <v>465</v>
      </c>
      <c r="E274" s="92" t="s">
        <v>655</v>
      </c>
      <c r="F274" s="37"/>
      <c r="G274" s="42">
        <f>G275</f>
        <v>3427</v>
      </c>
      <c r="H274" s="42">
        <f t="shared" si="136"/>
        <v>3255.6</v>
      </c>
      <c r="I274" s="42">
        <f t="shared" si="136"/>
        <v>171.4</v>
      </c>
      <c r="J274" s="42">
        <f t="shared" si="136"/>
        <v>0</v>
      </c>
      <c r="K274" s="42">
        <f t="shared" si="136"/>
        <v>0</v>
      </c>
      <c r="L274" s="42">
        <f t="shared" si="136"/>
        <v>0</v>
      </c>
      <c r="M274" s="42">
        <f t="shared" si="136"/>
        <v>0</v>
      </c>
      <c r="N274" s="42">
        <f t="shared" si="136"/>
        <v>0</v>
      </c>
      <c r="O274" s="42">
        <f t="shared" si="136"/>
        <v>0</v>
      </c>
    </row>
    <row r="275" spans="1:15" ht="220.5">
      <c r="A275" s="32" t="s">
        <v>346</v>
      </c>
      <c r="B275" s="36" t="s">
        <v>103</v>
      </c>
      <c r="C275" s="37" t="s">
        <v>941</v>
      </c>
      <c r="D275" s="37" t="s">
        <v>465</v>
      </c>
      <c r="E275" s="92" t="s">
        <v>654</v>
      </c>
      <c r="F275" s="37"/>
      <c r="G275" s="42">
        <f>G276</f>
        <v>3427</v>
      </c>
      <c r="H275" s="42">
        <f t="shared" si="136"/>
        <v>3255.6</v>
      </c>
      <c r="I275" s="42">
        <f t="shared" si="136"/>
        <v>171.4</v>
      </c>
      <c r="J275" s="42">
        <f t="shared" si="136"/>
        <v>0</v>
      </c>
      <c r="K275" s="42">
        <f t="shared" si="136"/>
        <v>0</v>
      </c>
      <c r="L275" s="42">
        <f t="shared" si="136"/>
        <v>0</v>
      </c>
      <c r="M275" s="42">
        <f t="shared" si="136"/>
        <v>0</v>
      </c>
      <c r="N275" s="42">
        <f t="shared" si="136"/>
        <v>0</v>
      </c>
      <c r="O275" s="42">
        <f t="shared" si="136"/>
        <v>0</v>
      </c>
    </row>
    <row r="276" spans="1:15" ht="63">
      <c r="A276" s="32" t="s">
        <v>897</v>
      </c>
      <c r="B276" s="36" t="s">
        <v>103</v>
      </c>
      <c r="C276" s="37" t="s">
        <v>941</v>
      </c>
      <c r="D276" s="37" t="s">
        <v>465</v>
      </c>
      <c r="E276" s="92" t="s">
        <v>656</v>
      </c>
      <c r="F276" s="37"/>
      <c r="G276" s="42">
        <f aca="true" t="shared" si="137" ref="G276:O276">SUM(G277:G278)</f>
        <v>3427</v>
      </c>
      <c r="H276" s="42">
        <f t="shared" si="137"/>
        <v>3255.6</v>
      </c>
      <c r="I276" s="42">
        <f t="shared" si="137"/>
        <v>171.4</v>
      </c>
      <c r="J276" s="42">
        <f t="shared" si="137"/>
        <v>0</v>
      </c>
      <c r="K276" s="42">
        <f t="shared" si="137"/>
        <v>0</v>
      </c>
      <c r="L276" s="42">
        <f t="shared" si="137"/>
        <v>0</v>
      </c>
      <c r="M276" s="42">
        <f t="shared" si="137"/>
        <v>0</v>
      </c>
      <c r="N276" s="42">
        <f t="shared" si="137"/>
        <v>0</v>
      </c>
      <c r="O276" s="42">
        <f t="shared" si="137"/>
        <v>0</v>
      </c>
    </row>
    <row r="277" spans="1:15" ht="110.25">
      <c r="A277" s="32" t="s">
        <v>538</v>
      </c>
      <c r="B277" s="36" t="s">
        <v>103</v>
      </c>
      <c r="C277" s="37" t="s">
        <v>941</v>
      </c>
      <c r="D277" s="37" t="s">
        <v>465</v>
      </c>
      <c r="E277" s="46" t="s">
        <v>751</v>
      </c>
      <c r="F277" s="37" t="s">
        <v>430</v>
      </c>
      <c r="G277" s="42">
        <f>SUM(H277:I277)</f>
        <v>171.4</v>
      </c>
      <c r="H277" s="42"/>
      <c r="I277" s="42">
        <v>171.4</v>
      </c>
      <c r="J277" s="42">
        <f>SUM(K277:L277)</f>
        <v>0</v>
      </c>
      <c r="K277" s="42"/>
      <c r="L277" s="42"/>
      <c r="M277" s="42">
        <f>SUM(N277:O277)</f>
        <v>0</v>
      </c>
      <c r="N277" s="42"/>
      <c r="O277" s="42"/>
    </row>
    <row r="278" spans="1:15" ht="141.75">
      <c r="A278" s="32" t="s">
        <v>896</v>
      </c>
      <c r="B278" s="36" t="s">
        <v>103</v>
      </c>
      <c r="C278" s="37" t="s">
        <v>941</v>
      </c>
      <c r="D278" s="37" t="s">
        <v>465</v>
      </c>
      <c r="E278" s="46" t="s">
        <v>895</v>
      </c>
      <c r="F278" s="37" t="s">
        <v>430</v>
      </c>
      <c r="G278" s="42">
        <f>SUM(H278:I278)</f>
        <v>3255.6</v>
      </c>
      <c r="H278" s="42">
        <v>3255.6</v>
      </c>
      <c r="I278" s="42"/>
      <c r="J278" s="42">
        <f>SUM(K278:L278)</f>
        <v>0</v>
      </c>
      <c r="K278" s="42"/>
      <c r="L278" s="42"/>
      <c r="M278" s="42">
        <f>SUM(N278:O278)</f>
        <v>0</v>
      </c>
      <c r="N278" s="42"/>
      <c r="O278" s="42"/>
    </row>
    <row r="279" spans="1:15" ht="15.75">
      <c r="A279" s="31" t="s">
        <v>54</v>
      </c>
      <c r="B279" s="86" t="s">
        <v>103</v>
      </c>
      <c r="C279" s="89">
        <v>10</v>
      </c>
      <c r="D279" s="37"/>
      <c r="E279" s="46"/>
      <c r="F279" s="37"/>
      <c r="G279" s="88">
        <f>G280</f>
        <v>10169.9</v>
      </c>
      <c r="H279" s="88">
        <f aca="true" t="shared" si="138" ref="H279:O279">H280</f>
        <v>9694.9</v>
      </c>
      <c r="I279" s="88">
        <f t="shared" si="138"/>
        <v>475</v>
      </c>
      <c r="J279" s="88">
        <f t="shared" si="138"/>
        <v>5639.5</v>
      </c>
      <c r="K279" s="88">
        <f t="shared" si="138"/>
        <v>5164.5</v>
      </c>
      <c r="L279" s="88">
        <f t="shared" si="138"/>
        <v>475</v>
      </c>
      <c r="M279" s="88">
        <f t="shared" si="138"/>
        <v>4183</v>
      </c>
      <c r="N279" s="88">
        <f t="shared" si="138"/>
        <v>3708</v>
      </c>
      <c r="O279" s="88">
        <f t="shared" si="138"/>
        <v>475</v>
      </c>
    </row>
    <row r="280" spans="1:15" ht="15.75">
      <c r="A280" s="31" t="s">
        <v>58</v>
      </c>
      <c r="B280" s="86" t="s">
        <v>103</v>
      </c>
      <c r="C280" s="89">
        <v>10</v>
      </c>
      <c r="D280" s="87" t="s">
        <v>465</v>
      </c>
      <c r="E280" s="38"/>
      <c r="F280" s="38"/>
      <c r="G280" s="43">
        <f>G281</f>
        <v>10169.9</v>
      </c>
      <c r="H280" s="43">
        <f aca="true" t="shared" si="139" ref="H280:O280">H281</f>
        <v>9694.9</v>
      </c>
      <c r="I280" s="43">
        <f t="shared" si="139"/>
        <v>475</v>
      </c>
      <c r="J280" s="43">
        <f t="shared" si="139"/>
        <v>5639.5</v>
      </c>
      <c r="K280" s="43">
        <f t="shared" si="139"/>
        <v>5164.5</v>
      </c>
      <c r="L280" s="43">
        <f t="shared" si="139"/>
        <v>475</v>
      </c>
      <c r="M280" s="43">
        <f t="shared" si="139"/>
        <v>4183</v>
      </c>
      <c r="N280" s="43">
        <f t="shared" si="139"/>
        <v>3708</v>
      </c>
      <c r="O280" s="43">
        <f t="shared" si="139"/>
        <v>475</v>
      </c>
    </row>
    <row r="281" spans="1:15" ht="157.5">
      <c r="A281" s="32" t="s">
        <v>829</v>
      </c>
      <c r="B281" s="91" t="s">
        <v>103</v>
      </c>
      <c r="C281" s="37">
        <v>10</v>
      </c>
      <c r="D281" s="46" t="s">
        <v>465</v>
      </c>
      <c r="E281" s="95" t="s">
        <v>662</v>
      </c>
      <c r="F281" s="38"/>
      <c r="G281" s="39">
        <f aca="true" t="shared" si="140" ref="G281:O282">G282</f>
        <v>10169.9</v>
      </c>
      <c r="H281" s="39">
        <f t="shared" si="140"/>
        <v>9694.9</v>
      </c>
      <c r="I281" s="39">
        <f t="shared" si="140"/>
        <v>475</v>
      </c>
      <c r="J281" s="39">
        <f t="shared" si="140"/>
        <v>5639.5</v>
      </c>
      <c r="K281" s="39">
        <f t="shared" si="140"/>
        <v>5164.5</v>
      </c>
      <c r="L281" s="39">
        <f t="shared" si="140"/>
        <v>475</v>
      </c>
      <c r="M281" s="39">
        <f t="shared" si="140"/>
        <v>4183</v>
      </c>
      <c r="N281" s="39">
        <f t="shared" si="140"/>
        <v>3708</v>
      </c>
      <c r="O281" s="39">
        <f t="shared" si="140"/>
        <v>475</v>
      </c>
    </row>
    <row r="282" spans="1:15" ht="220.5">
      <c r="A282" s="32" t="s">
        <v>863</v>
      </c>
      <c r="B282" s="91" t="s">
        <v>103</v>
      </c>
      <c r="C282" s="37">
        <v>10</v>
      </c>
      <c r="D282" s="46" t="s">
        <v>465</v>
      </c>
      <c r="E282" s="95" t="s">
        <v>660</v>
      </c>
      <c r="F282" s="38"/>
      <c r="G282" s="39">
        <f>G283</f>
        <v>10169.9</v>
      </c>
      <c r="H282" s="39">
        <f t="shared" si="140"/>
        <v>9694.9</v>
      </c>
      <c r="I282" s="39">
        <f t="shared" si="140"/>
        <v>475</v>
      </c>
      <c r="J282" s="39">
        <f t="shared" si="140"/>
        <v>5639.5</v>
      </c>
      <c r="K282" s="39">
        <f t="shared" si="140"/>
        <v>5164.5</v>
      </c>
      <c r="L282" s="39">
        <f t="shared" si="140"/>
        <v>475</v>
      </c>
      <c r="M282" s="39">
        <f t="shared" si="140"/>
        <v>4183</v>
      </c>
      <c r="N282" s="39">
        <f t="shared" si="140"/>
        <v>3708</v>
      </c>
      <c r="O282" s="39">
        <f t="shared" si="140"/>
        <v>475</v>
      </c>
    </row>
    <row r="283" spans="1:15" ht="47.25">
      <c r="A283" s="32" t="s">
        <v>167</v>
      </c>
      <c r="B283" s="100">
        <v>855</v>
      </c>
      <c r="C283" s="37">
        <v>10</v>
      </c>
      <c r="D283" s="46" t="s">
        <v>465</v>
      </c>
      <c r="E283" s="113" t="s">
        <v>663</v>
      </c>
      <c r="F283" s="37"/>
      <c r="G283" s="42">
        <f aca="true" t="shared" si="141" ref="G283:O283">SUM(G284:G284)</f>
        <v>10169.9</v>
      </c>
      <c r="H283" s="42">
        <f t="shared" si="141"/>
        <v>9694.9</v>
      </c>
      <c r="I283" s="42">
        <f t="shared" si="141"/>
        <v>475</v>
      </c>
      <c r="J283" s="42">
        <f t="shared" si="141"/>
        <v>5639.5</v>
      </c>
      <c r="K283" s="42">
        <f t="shared" si="141"/>
        <v>5164.5</v>
      </c>
      <c r="L283" s="42">
        <f t="shared" si="141"/>
        <v>475</v>
      </c>
      <c r="M283" s="42">
        <f t="shared" si="141"/>
        <v>4183</v>
      </c>
      <c r="N283" s="42">
        <f t="shared" si="141"/>
        <v>3708</v>
      </c>
      <c r="O283" s="42">
        <f t="shared" si="141"/>
        <v>475</v>
      </c>
    </row>
    <row r="284" spans="1:15" ht="78.75">
      <c r="A284" s="94" t="s">
        <v>562</v>
      </c>
      <c r="B284" s="100">
        <v>855</v>
      </c>
      <c r="C284" s="37">
        <v>10</v>
      </c>
      <c r="D284" s="46" t="s">
        <v>465</v>
      </c>
      <c r="E284" s="114" t="s">
        <v>563</v>
      </c>
      <c r="F284" s="37" t="s">
        <v>57</v>
      </c>
      <c r="G284" s="42">
        <f>SUM(H284:I284)</f>
        <v>10169.9</v>
      </c>
      <c r="H284" s="42">
        <v>9694.9</v>
      </c>
      <c r="I284" s="42">
        <v>475</v>
      </c>
      <c r="J284" s="42">
        <f>SUM(K284:L284)</f>
        <v>5639.5</v>
      </c>
      <c r="K284" s="42">
        <v>5164.5</v>
      </c>
      <c r="L284" s="42">
        <v>475</v>
      </c>
      <c r="M284" s="42">
        <f>SUM(N284:O284)</f>
        <v>4183</v>
      </c>
      <c r="N284" s="42">
        <v>3708</v>
      </c>
      <c r="O284" s="42">
        <v>475</v>
      </c>
    </row>
    <row r="285" spans="1:15" ht="78.75">
      <c r="A285" s="27" t="s">
        <v>814</v>
      </c>
      <c r="B285" s="116">
        <v>861</v>
      </c>
      <c r="C285" s="38"/>
      <c r="D285" s="38"/>
      <c r="E285" s="38"/>
      <c r="F285" s="38"/>
      <c r="G285" s="43">
        <f>SUM(G286,G297,G303)</f>
        <v>43276.6</v>
      </c>
      <c r="H285" s="43">
        <f aca="true" t="shared" si="142" ref="H285:O285">SUM(H286,H297,H303)</f>
        <v>17286</v>
      </c>
      <c r="I285" s="43">
        <f t="shared" si="142"/>
        <v>25990.6</v>
      </c>
      <c r="J285" s="43">
        <f t="shared" si="142"/>
        <v>42070.4</v>
      </c>
      <c r="K285" s="43">
        <f t="shared" si="142"/>
        <v>17286</v>
      </c>
      <c r="L285" s="43">
        <f t="shared" si="142"/>
        <v>24784.4</v>
      </c>
      <c r="M285" s="43">
        <f t="shared" si="142"/>
        <v>41718</v>
      </c>
      <c r="N285" s="43">
        <f t="shared" si="142"/>
        <v>17286</v>
      </c>
      <c r="O285" s="43">
        <f t="shared" si="142"/>
        <v>24432</v>
      </c>
    </row>
    <row r="286" spans="1:15" ht="31.5">
      <c r="A286" s="31" t="s">
        <v>425</v>
      </c>
      <c r="B286" s="86" t="s">
        <v>815</v>
      </c>
      <c r="C286" s="87" t="s">
        <v>464</v>
      </c>
      <c r="D286" s="37"/>
      <c r="E286" s="37"/>
      <c r="F286" s="37"/>
      <c r="G286" s="43">
        <f aca="true" t="shared" si="143" ref="G286:O286">SUM(G287,G293,)</f>
        <v>15476</v>
      </c>
      <c r="H286" s="43">
        <f t="shared" si="143"/>
        <v>0</v>
      </c>
      <c r="I286" s="43">
        <f t="shared" si="143"/>
        <v>15476</v>
      </c>
      <c r="J286" s="43">
        <f t="shared" si="143"/>
        <v>14799.8</v>
      </c>
      <c r="K286" s="43">
        <f t="shared" si="143"/>
        <v>0</v>
      </c>
      <c r="L286" s="43">
        <f t="shared" si="143"/>
        <v>14799.8</v>
      </c>
      <c r="M286" s="43">
        <f t="shared" si="143"/>
        <v>14447.4</v>
      </c>
      <c r="N286" s="43">
        <f t="shared" si="143"/>
        <v>0</v>
      </c>
      <c r="O286" s="43">
        <f t="shared" si="143"/>
        <v>14447.4</v>
      </c>
    </row>
    <row r="287" spans="1:15" ht="126">
      <c r="A287" s="27" t="s">
        <v>904</v>
      </c>
      <c r="B287" s="86" t="s">
        <v>815</v>
      </c>
      <c r="C287" s="87" t="s">
        <v>464</v>
      </c>
      <c r="D287" s="87" t="s">
        <v>942</v>
      </c>
      <c r="E287" s="37"/>
      <c r="F287" s="37"/>
      <c r="G287" s="88">
        <f aca="true" t="shared" si="144" ref="G287:O288">G288</f>
        <v>13431.5</v>
      </c>
      <c r="H287" s="88">
        <f t="shared" si="144"/>
        <v>0</v>
      </c>
      <c r="I287" s="88">
        <f t="shared" si="144"/>
        <v>13431.5</v>
      </c>
      <c r="J287" s="88">
        <f t="shared" si="144"/>
        <v>13799.8</v>
      </c>
      <c r="K287" s="88">
        <f t="shared" si="144"/>
        <v>0</v>
      </c>
      <c r="L287" s="88">
        <f t="shared" si="144"/>
        <v>13799.8</v>
      </c>
      <c r="M287" s="88">
        <f t="shared" si="144"/>
        <v>14347.4</v>
      </c>
      <c r="N287" s="88">
        <f t="shared" si="144"/>
        <v>0</v>
      </c>
      <c r="O287" s="88">
        <f t="shared" si="144"/>
        <v>14347.4</v>
      </c>
    </row>
    <row r="288" spans="1:15" ht="47.25">
      <c r="A288" s="90" t="s">
        <v>585</v>
      </c>
      <c r="B288" s="36" t="s">
        <v>815</v>
      </c>
      <c r="C288" s="46" t="s">
        <v>464</v>
      </c>
      <c r="D288" s="46" t="s">
        <v>942</v>
      </c>
      <c r="E288" s="92" t="s">
        <v>786</v>
      </c>
      <c r="F288" s="37"/>
      <c r="G288" s="42">
        <f t="shared" si="144"/>
        <v>13431.5</v>
      </c>
      <c r="H288" s="42">
        <f t="shared" si="144"/>
        <v>0</v>
      </c>
      <c r="I288" s="42">
        <f t="shared" si="144"/>
        <v>13431.5</v>
      </c>
      <c r="J288" s="42">
        <f t="shared" si="144"/>
        <v>13799.8</v>
      </c>
      <c r="K288" s="42">
        <f t="shared" si="144"/>
        <v>0</v>
      </c>
      <c r="L288" s="42">
        <f t="shared" si="144"/>
        <v>13799.8</v>
      </c>
      <c r="M288" s="42">
        <f t="shared" si="144"/>
        <v>14347.4</v>
      </c>
      <c r="N288" s="42">
        <f t="shared" si="144"/>
        <v>0</v>
      </c>
      <c r="O288" s="42">
        <f t="shared" si="144"/>
        <v>14347.4</v>
      </c>
    </row>
    <row r="289" spans="1:15" ht="31.5">
      <c r="A289" s="90" t="s">
        <v>788</v>
      </c>
      <c r="B289" s="36" t="s">
        <v>815</v>
      </c>
      <c r="C289" s="46" t="s">
        <v>464</v>
      </c>
      <c r="D289" s="46" t="s">
        <v>942</v>
      </c>
      <c r="E289" s="92" t="s">
        <v>787</v>
      </c>
      <c r="F289" s="37"/>
      <c r="G289" s="42">
        <f aca="true" t="shared" si="145" ref="G289:O289">SUM(G290:G292)</f>
        <v>13431.5</v>
      </c>
      <c r="H289" s="42">
        <f t="shared" si="145"/>
        <v>0</v>
      </c>
      <c r="I289" s="42">
        <f t="shared" si="145"/>
        <v>13431.5</v>
      </c>
      <c r="J289" s="42">
        <f t="shared" si="145"/>
        <v>13799.8</v>
      </c>
      <c r="K289" s="42">
        <f t="shared" si="145"/>
        <v>0</v>
      </c>
      <c r="L289" s="42">
        <f t="shared" si="145"/>
        <v>13799.8</v>
      </c>
      <c r="M289" s="42">
        <f t="shared" si="145"/>
        <v>14347.4</v>
      </c>
      <c r="N289" s="42">
        <f t="shared" si="145"/>
        <v>0</v>
      </c>
      <c r="O289" s="42">
        <f t="shared" si="145"/>
        <v>14347.4</v>
      </c>
    </row>
    <row r="290" spans="1:15" ht="236.25">
      <c r="A290" s="21" t="s">
        <v>638</v>
      </c>
      <c r="B290" s="36" t="s">
        <v>815</v>
      </c>
      <c r="C290" s="46" t="s">
        <v>464</v>
      </c>
      <c r="D290" s="46" t="s">
        <v>942</v>
      </c>
      <c r="E290" s="37" t="s">
        <v>280</v>
      </c>
      <c r="F290" s="37">
        <v>100</v>
      </c>
      <c r="G290" s="42">
        <f>SUM(H290:I290)</f>
        <v>12422</v>
      </c>
      <c r="H290" s="28"/>
      <c r="I290" s="28">
        <f>10497+1925</f>
        <v>12422</v>
      </c>
      <c r="J290" s="42">
        <f>SUM(K290:L290)</f>
        <v>12919</v>
      </c>
      <c r="K290" s="28"/>
      <c r="L290" s="28">
        <f>10917+2002</f>
        <v>12919</v>
      </c>
      <c r="M290" s="42">
        <f>SUM(N290:O290)</f>
        <v>13436</v>
      </c>
      <c r="N290" s="28"/>
      <c r="O290" s="28">
        <f>11354+2082</f>
        <v>13436</v>
      </c>
    </row>
    <row r="291" spans="1:15" ht="94.5">
      <c r="A291" s="21" t="s">
        <v>417</v>
      </c>
      <c r="B291" s="36" t="s">
        <v>815</v>
      </c>
      <c r="C291" s="46" t="s">
        <v>464</v>
      </c>
      <c r="D291" s="46" t="s">
        <v>942</v>
      </c>
      <c r="E291" s="37" t="s">
        <v>280</v>
      </c>
      <c r="F291" s="37">
        <v>200</v>
      </c>
      <c r="G291" s="42">
        <f>SUM(H291:I291)</f>
        <v>994.5</v>
      </c>
      <c r="H291" s="28"/>
      <c r="I291" s="28">
        <f>987+7.5</f>
        <v>994.5</v>
      </c>
      <c r="J291" s="42">
        <f>SUM(K291:L291)</f>
        <v>865.8</v>
      </c>
      <c r="K291" s="28"/>
      <c r="L291" s="28">
        <v>865.8</v>
      </c>
      <c r="M291" s="42">
        <f>SUM(N291:O291)</f>
        <v>896.4</v>
      </c>
      <c r="N291" s="28"/>
      <c r="O291" s="28">
        <v>896.4</v>
      </c>
    </row>
    <row r="292" spans="1:15" ht="78.75">
      <c r="A292" s="21" t="s">
        <v>418</v>
      </c>
      <c r="B292" s="36" t="s">
        <v>815</v>
      </c>
      <c r="C292" s="46" t="s">
        <v>464</v>
      </c>
      <c r="D292" s="46" t="s">
        <v>942</v>
      </c>
      <c r="E292" s="37" t="s">
        <v>280</v>
      </c>
      <c r="F292" s="37">
        <v>800</v>
      </c>
      <c r="G292" s="42">
        <f>SUM(H292:I292)</f>
        <v>15</v>
      </c>
      <c r="H292" s="28"/>
      <c r="I292" s="28">
        <v>15</v>
      </c>
      <c r="J292" s="42">
        <f>SUM(K292:L292)</f>
        <v>15</v>
      </c>
      <c r="K292" s="28"/>
      <c r="L292" s="28">
        <v>15</v>
      </c>
      <c r="M292" s="42">
        <f>SUM(N292:O292)</f>
        <v>15</v>
      </c>
      <c r="N292" s="28"/>
      <c r="O292" s="28">
        <v>15</v>
      </c>
    </row>
    <row r="293" spans="1:15" ht="15.75">
      <c r="A293" s="31" t="s">
        <v>816</v>
      </c>
      <c r="B293" s="86" t="s">
        <v>815</v>
      </c>
      <c r="C293" s="87" t="s">
        <v>464</v>
      </c>
      <c r="D293" s="89">
        <v>11</v>
      </c>
      <c r="E293" s="37"/>
      <c r="F293" s="37"/>
      <c r="G293" s="88">
        <f aca="true" t="shared" si="146" ref="G293:O295">G294</f>
        <v>2044.5</v>
      </c>
      <c r="H293" s="88">
        <f t="shared" si="146"/>
        <v>0</v>
      </c>
      <c r="I293" s="88">
        <f t="shared" si="146"/>
        <v>2044.5</v>
      </c>
      <c r="J293" s="88">
        <f t="shared" si="146"/>
        <v>1000</v>
      </c>
      <c r="K293" s="88">
        <f t="shared" si="146"/>
        <v>0</v>
      </c>
      <c r="L293" s="88">
        <f t="shared" si="146"/>
        <v>1000</v>
      </c>
      <c r="M293" s="88">
        <f t="shared" si="146"/>
        <v>100</v>
      </c>
      <c r="N293" s="88">
        <f t="shared" si="146"/>
        <v>0</v>
      </c>
      <c r="O293" s="88">
        <f t="shared" si="146"/>
        <v>100</v>
      </c>
    </row>
    <row r="294" spans="1:15" ht="47.25">
      <c r="A294" s="90" t="s">
        <v>585</v>
      </c>
      <c r="B294" s="91" t="s">
        <v>815</v>
      </c>
      <c r="C294" s="46" t="s">
        <v>464</v>
      </c>
      <c r="D294" s="37">
        <v>11</v>
      </c>
      <c r="E294" s="92" t="s">
        <v>668</v>
      </c>
      <c r="F294" s="37"/>
      <c r="G294" s="42">
        <f t="shared" si="146"/>
        <v>2044.5</v>
      </c>
      <c r="H294" s="42">
        <f t="shared" si="146"/>
        <v>0</v>
      </c>
      <c r="I294" s="42">
        <f t="shared" si="146"/>
        <v>2044.5</v>
      </c>
      <c r="J294" s="42">
        <f t="shared" si="146"/>
        <v>1000</v>
      </c>
      <c r="K294" s="42">
        <f t="shared" si="146"/>
        <v>0</v>
      </c>
      <c r="L294" s="42">
        <f t="shared" si="146"/>
        <v>1000</v>
      </c>
      <c r="M294" s="42">
        <f t="shared" si="146"/>
        <v>100</v>
      </c>
      <c r="N294" s="42">
        <f t="shared" si="146"/>
        <v>0</v>
      </c>
      <c r="O294" s="42">
        <f t="shared" si="146"/>
        <v>100</v>
      </c>
    </row>
    <row r="295" spans="1:15" ht="31.5">
      <c r="A295" s="90" t="s">
        <v>788</v>
      </c>
      <c r="B295" s="91" t="s">
        <v>815</v>
      </c>
      <c r="C295" s="46" t="s">
        <v>464</v>
      </c>
      <c r="D295" s="37">
        <v>11</v>
      </c>
      <c r="E295" s="92" t="s">
        <v>669</v>
      </c>
      <c r="F295" s="37"/>
      <c r="G295" s="42">
        <f t="shared" si="146"/>
        <v>2044.5</v>
      </c>
      <c r="H295" s="42">
        <f t="shared" si="146"/>
        <v>0</v>
      </c>
      <c r="I295" s="42">
        <f t="shared" si="146"/>
        <v>2044.5</v>
      </c>
      <c r="J295" s="42">
        <f t="shared" si="146"/>
        <v>1000</v>
      </c>
      <c r="K295" s="42">
        <f t="shared" si="146"/>
        <v>0</v>
      </c>
      <c r="L295" s="42">
        <f t="shared" si="146"/>
        <v>1000</v>
      </c>
      <c r="M295" s="42">
        <f t="shared" si="146"/>
        <v>100</v>
      </c>
      <c r="N295" s="42">
        <f t="shared" si="146"/>
        <v>0</v>
      </c>
      <c r="O295" s="42">
        <f t="shared" si="146"/>
        <v>100</v>
      </c>
    </row>
    <row r="296" spans="1:15" ht="47.25">
      <c r="A296" s="32" t="s">
        <v>419</v>
      </c>
      <c r="B296" s="91" t="s">
        <v>815</v>
      </c>
      <c r="C296" s="46" t="s">
        <v>464</v>
      </c>
      <c r="D296" s="37">
        <v>11</v>
      </c>
      <c r="E296" s="37" t="s">
        <v>289</v>
      </c>
      <c r="F296" s="37" t="s">
        <v>45</v>
      </c>
      <c r="G296" s="42">
        <f>SUM(H296:I296)</f>
        <v>2044.5</v>
      </c>
      <c r="H296" s="42">
        <v>0</v>
      </c>
      <c r="I296" s="42">
        <v>2044.5</v>
      </c>
      <c r="J296" s="42">
        <f>SUM(K296:L296)</f>
        <v>1000</v>
      </c>
      <c r="K296" s="42">
        <v>0</v>
      </c>
      <c r="L296" s="42">
        <v>1000</v>
      </c>
      <c r="M296" s="42">
        <f>SUM(N296:O296)</f>
        <v>100</v>
      </c>
      <c r="N296" s="42">
        <v>0</v>
      </c>
      <c r="O296" s="42">
        <v>100</v>
      </c>
    </row>
    <row r="297" spans="1:15" s="40" customFormat="1" ht="31.5">
      <c r="A297" s="27" t="s">
        <v>433</v>
      </c>
      <c r="B297" s="130" t="s">
        <v>815</v>
      </c>
      <c r="C297" s="86" t="s">
        <v>465</v>
      </c>
      <c r="D297" s="86"/>
      <c r="E297" s="108"/>
      <c r="F297" s="131"/>
      <c r="G297" s="88">
        <f>G298</f>
        <v>5515.6</v>
      </c>
      <c r="H297" s="88">
        <f aca="true" t="shared" si="147" ref="H297:O301">H298</f>
        <v>0</v>
      </c>
      <c r="I297" s="88">
        <f t="shared" si="147"/>
        <v>5515.6</v>
      </c>
      <c r="J297" s="88">
        <f t="shared" si="147"/>
        <v>5515.6</v>
      </c>
      <c r="K297" s="88">
        <f t="shared" si="147"/>
        <v>0</v>
      </c>
      <c r="L297" s="88">
        <f t="shared" si="147"/>
        <v>5515.6</v>
      </c>
      <c r="M297" s="88">
        <f t="shared" si="147"/>
        <v>5515.6</v>
      </c>
      <c r="N297" s="88">
        <f t="shared" si="147"/>
        <v>0</v>
      </c>
      <c r="O297" s="88">
        <f t="shared" si="147"/>
        <v>5515.6</v>
      </c>
    </row>
    <row r="298" spans="1:15" s="40" customFormat="1" ht="47.25">
      <c r="A298" s="31" t="s">
        <v>827</v>
      </c>
      <c r="B298" s="130" t="s">
        <v>815</v>
      </c>
      <c r="C298" s="86" t="s">
        <v>465</v>
      </c>
      <c r="D298" s="86" t="s">
        <v>828</v>
      </c>
      <c r="E298" s="108"/>
      <c r="F298" s="131"/>
      <c r="G298" s="88">
        <f>G299</f>
        <v>5515.6</v>
      </c>
      <c r="H298" s="88">
        <f t="shared" si="147"/>
        <v>0</v>
      </c>
      <c r="I298" s="88">
        <f t="shared" si="147"/>
        <v>5515.6</v>
      </c>
      <c r="J298" s="88">
        <f t="shared" si="147"/>
        <v>5515.6</v>
      </c>
      <c r="K298" s="88">
        <f t="shared" si="147"/>
        <v>0</v>
      </c>
      <c r="L298" s="88">
        <f t="shared" si="147"/>
        <v>5515.6</v>
      </c>
      <c r="M298" s="88">
        <f t="shared" si="147"/>
        <v>5515.6</v>
      </c>
      <c r="N298" s="88">
        <f t="shared" si="147"/>
        <v>0</v>
      </c>
      <c r="O298" s="88">
        <f t="shared" si="147"/>
        <v>5515.6</v>
      </c>
    </row>
    <row r="299" spans="1:15" ht="110.25">
      <c r="A299" s="32" t="s">
        <v>862</v>
      </c>
      <c r="B299" s="132" t="s">
        <v>815</v>
      </c>
      <c r="C299" s="36" t="s">
        <v>465</v>
      </c>
      <c r="D299" s="36" t="s">
        <v>828</v>
      </c>
      <c r="E299" s="95" t="s">
        <v>233</v>
      </c>
      <c r="F299" s="133"/>
      <c r="G299" s="42">
        <f>G300</f>
        <v>5515.6</v>
      </c>
      <c r="H299" s="42">
        <f t="shared" si="147"/>
        <v>0</v>
      </c>
      <c r="I299" s="42">
        <f t="shared" si="147"/>
        <v>5515.6</v>
      </c>
      <c r="J299" s="42">
        <f t="shared" si="147"/>
        <v>5515.6</v>
      </c>
      <c r="K299" s="42">
        <f t="shared" si="147"/>
        <v>0</v>
      </c>
      <c r="L299" s="42">
        <f t="shared" si="147"/>
        <v>5515.6</v>
      </c>
      <c r="M299" s="42">
        <f t="shared" si="147"/>
        <v>5515.6</v>
      </c>
      <c r="N299" s="42">
        <f t="shared" si="147"/>
        <v>0</v>
      </c>
      <c r="O299" s="42">
        <f t="shared" si="147"/>
        <v>5515.6</v>
      </c>
    </row>
    <row r="300" spans="1:15" ht="157.5">
      <c r="A300" s="32" t="s">
        <v>568</v>
      </c>
      <c r="B300" s="132" t="s">
        <v>815</v>
      </c>
      <c r="C300" s="36" t="s">
        <v>465</v>
      </c>
      <c r="D300" s="36" t="s">
        <v>828</v>
      </c>
      <c r="E300" s="95" t="s">
        <v>234</v>
      </c>
      <c r="F300" s="133"/>
      <c r="G300" s="42">
        <f>G301</f>
        <v>5515.6</v>
      </c>
      <c r="H300" s="42">
        <f t="shared" si="147"/>
        <v>0</v>
      </c>
      <c r="I300" s="42">
        <f t="shared" si="147"/>
        <v>5515.6</v>
      </c>
      <c r="J300" s="42">
        <f t="shared" si="147"/>
        <v>5515.6</v>
      </c>
      <c r="K300" s="42">
        <f t="shared" si="147"/>
        <v>0</v>
      </c>
      <c r="L300" s="42">
        <f t="shared" si="147"/>
        <v>5515.6</v>
      </c>
      <c r="M300" s="42">
        <f t="shared" si="147"/>
        <v>5515.6</v>
      </c>
      <c r="N300" s="42">
        <f t="shared" si="147"/>
        <v>0</v>
      </c>
      <c r="O300" s="42">
        <f t="shared" si="147"/>
        <v>5515.6</v>
      </c>
    </row>
    <row r="301" spans="1:15" ht="110.25">
      <c r="A301" s="32" t="s">
        <v>237</v>
      </c>
      <c r="B301" s="132" t="s">
        <v>815</v>
      </c>
      <c r="C301" s="36" t="s">
        <v>465</v>
      </c>
      <c r="D301" s="36" t="s">
        <v>828</v>
      </c>
      <c r="E301" s="95" t="s">
        <v>235</v>
      </c>
      <c r="F301" s="133"/>
      <c r="G301" s="42">
        <f>G302</f>
        <v>5515.6</v>
      </c>
      <c r="H301" s="42">
        <f t="shared" si="147"/>
        <v>0</v>
      </c>
      <c r="I301" s="42">
        <f t="shared" si="147"/>
        <v>5515.6</v>
      </c>
      <c r="J301" s="42">
        <f t="shared" si="147"/>
        <v>5515.6</v>
      </c>
      <c r="K301" s="42">
        <f t="shared" si="147"/>
        <v>0</v>
      </c>
      <c r="L301" s="42">
        <f t="shared" si="147"/>
        <v>5515.6</v>
      </c>
      <c r="M301" s="42">
        <f t="shared" si="147"/>
        <v>5515.6</v>
      </c>
      <c r="N301" s="42">
        <f t="shared" si="147"/>
        <v>0</v>
      </c>
      <c r="O301" s="42">
        <f t="shared" si="147"/>
        <v>5515.6</v>
      </c>
    </row>
    <row r="302" spans="1:15" ht="141.75">
      <c r="A302" s="32" t="s">
        <v>238</v>
      </c>
      <c r="B302" s="132" t="s">
        <v>815</v>
      </c>
      <c r="C302" s="36" t="s">
        <v>465</v>
      </c>
      <c r="D302" s="36" t="s">
        <v>828</v>
      </c>
      <c r="E302" s="96" t="s">
        <v>236</v>
      </c>
      <c r="F302" s="133">
        <v>200</v>
      </c>
      <c r="G302" s="42">
        <f>SUM(H302:I302)</f>
        <v>5515.6</v>
      </c>
      <c r="H302" s="42"/>
      <c r="I302" s="42">
        <v>5515.6</v>
      </c>
      <c r="J302" s="42">
        <f>SUM(K302:L302)</f>
        <v>5515.6</v>
      </c>
      <c r="K302" s="42"/>
      <c r="L302" s="42">
        <v>5515.6</v>
      </c>
      <c r="M302" s="42">
        <f>SUM(N302:O302)</f>
        <v>5515.6</v>
      </c>
      <c r="N302" s="42"/>
      <c r="O302" s="42">
        <v>5515.6</v>
      </c>
    </row>
    <row r="303" spans="1:15" ht="110.25">
      <c r="A303" s="31" t="s">
        <v>434</v>
      </c>
      <c r="B303" s="86" t="s">
        <v>815</v>
      </c>
      <c r="C303" s="89">
        <v>14</v>
      </c>
      <c r="D303" s="37"/>
      <c r="E303" s="37"/>
      <c r="F303" s="37"/>
      <c r="G303" s="88">
        <f>SUM(G304,)</f>
        <v>22285</v>
      </c>
      <c r="H303" s="88">
        <f aca="true" t="shared" si="148" ref="H303:O303">SUM(H304,)</f>
        <v>17286</v>
      </c>
      <c r="I303" s="88">
        <f t="shared" si="148"/>
        <v>4999</v>
      </c>
      <c r="J303" s="88">
        <f t="shared" si="148"/>
        <v>21755</v>
      </c>
      <c r="K303" s="88">
        <f t="shared" si="148"/>
        <v>17286</v>
      </c>
      <c r="L303" s="88">
        <f t="shared" si="148"/>
        <v>4469</v>
      </c>
      <c r="M303" s="88">
        <f t="shared" si="148"/>
        <v>21755</v>
      </c>
      <c r="N303" s="88">
        <f t="shared" si="148"/>
        <v>17286</v>
      </c>
      <c r="O303" s="88">
        <f t="shared" si="148"/>
        <v>4469</v>
      </c>
    </row>
    <row r="304" spans="1:15" ht="126">
      <c r="A304" s="31" t="s">
        <v>249</v>
      </c>
      <c r="B304" s="86" t="s">
        <v>815</v>
      </c>
      <c r="C304" s="89">
        <v>14</v>
      </c>
      <c r="D304" s="87" t="s">
        <v>464</v>
      </c>
      <c r="E304" s="37"/>
      <c r="F304" s="37"/>
      <c r="G304" s="88">
        <f aca="true" t="shared" si="149" ref="G304:O304">SUM(G307,G308)</f>
        <v>22285</v>
      </c>
      <c r="H304" s="88">
        <f t="shared" si="149"/>
        <v>17286</v>
      </c>
      <c r="I304" s="88">
        <f t="shared" si="149"/>
        <v>4999</v>
      </c>
      <c r="J304" s="88">
        <f t="shared" si="149"/>
        <v>21755</v>
      </c>
      <c r="K304" s="88">
        <f t="shared" si="149"/>
        <v>17286</v>
      </c>
      <c r="L304" s="88">
        <f t="shared" si="149"/>
        <v>4469</v>
      </c>
      <c r="M304" s="88">
        <f t="shared" si="149"/>
        <v>21755</v>
      </c>
      <c r="N304" s="88">
        <f t="shared" si="149"/>
        <v>17286</v>
      </c>
      <c r="O304" s="88">
        <f t="shared" si="149"/>
        <v>4469</v>
      </c>
    </row>
    <row r="305" spans="1:15" ht="47.25">
      <c r="A305" s="90" t="s">
        <v>585</v>
      </c>
      <c r="B305" s="91" t="s">
        <v>250</v>
      </c>
      <c r="C305" s="37">
        <v>14</v>
      </c>
      <c r="D305" s="46" t="s">
        <v>464</v>
      </c>
      <c r="E305" s="95" t="s">
        <v>668</v>
      </c>
      <c r="F305" s="37"/>
      <c r="G305" s="42">
        <f aca="true" t="shared" si="150" ref="G305:O305">G306</f>
        <v>22285</v>
      </c>
      <c r="H305" s="42">
        <f t="shared" si="150"/>
        <v>17286</v>
      </c>
      <c r="I305" s="42">
        <f t="shared" si="150"/>
        <v>4999</v>
      </c>
      <c r="J305" s="42">
        <f t="shared" si="150"/>
        <v>21755</v>
      </c>
      <c r="K305" s="42">
        <f t="shared" si="150"/>
        <v>17286</v>
      </c>
      <c r="L305" s="42">
        <f t="shared" si="150"/>
        <v>4469</v>
      </c>
      <c r="M305" s="42">
        <f t="shared" si="150"/>
        <v>21755</v>
      </c>
      <c r="N305" s="42">
        <f t="shared" si="150"/>
        <v>17286</v>
      </c>
      <c r="O305" s="42">
        <f t="shared" si="150"/>
        <v>4469</v>
      </c>
    </row>
    <row r="306" spans="1:15" ht="31.5">
      <c r="A306" s="90" t="s">
        <v>788</v>
      </c>
      <c r="B306" s="91" t="s">
        <v>250</v>
      </c>
      <c r="C306" s="37">
        <v>14</v>
      </c>
      <c r="D306" s="46" t="s">
        <v>464</v>
      </c>
      <c r="E306" s="95" t="s">
        <v>669</v>
      </c>
      <c r="F306" s="37"/>
      <c r="G306" s="42">
        <f aca="true" t="shared" si="151" ref="G306:O306">SUM(G307:G308)</f>
        <v>22285</v>
      </c>
      <c r="H306" s="42">
        <f t="shared" si="151"/>
        <v>17286</v>
      </c>
      <c r="I306" s="42">
        <f t="shared" si="151"/>
        <v>4999</v>
      </c>
      <c r="J306" s="42">
        <f t="shared" si="151"/>
        <v>21755</v>
      </c>
      <c r="K306" s="42">
        <f t="shared" si="151"/>
        <v>17286</v>
      </c>
      <c r="L306" s="42">
        <f t="shared" si="151"/>
        <v>4469</v>
      </c>
      <c r="M306" s="42">
        <f t="shared" si="151"/>
        <v>21755</v>
      </c>
      <c r="N306" s="42">
        <f t="shared" si="151"/>
        <v>17286</v>
      </c>
      <c r="O306" s="42">
        <f t="shared" si="151"/>
        <v>4469</v>
      </c>
    </row>
    <row r="307" spans="1:15" ht="189">
      <c r="A307" s="94" t="s">
        <v>226</v>
      </c>
      <c r="B307" s="91" t="s">
        <v>250</v>
      </c>
      <c r="C307" s="37">
        <v>14</v>
      </c>
      <c r="D307" s="46" t="s">
        <v>464</v>
      </c>
      <c r="E307" s="96" t="s">
        <v>784</v>
      </c>
      <c r="F307" s="37" t="s">
        <v>826</v>
      </c>
      <c r="G307" s="42">
        <f>SUM(H307:I307)</f>
        <v>17286</v>
      </c>
      <c r="H307" s="42">
        <v>17286</v>
      </c>
      <c r="I307" s="42">
        <v>0</v>
      </c>
      <c r="J307" s="42">
        <f>SUM(K307:L307)</f>
        <v>17286</v>
      </c>
      <c r="K307" s="42">
        <v>17286</v>
      </c>
      <c r="L307" s="42">
        <v>0</v>
      </c>
      <c r="M307" s="42">
        <f>SUM(N307:O307)</f>
        <v>17286</v>
      </c>
      <c r="N307" s="42">
        <v>17286</v>
      </c>
      <c r="O307" s="42">
        <v>0</v>
      </c>
    </row>
    <row r="308" spans="1:15" ht="110.25">
      <c r="A308" s="32" t="s">
        <v>754</v>
      </c>
      <c r="B308" s="91" t="s">
        <v>815</v>
      </c>
      <c r="C308" s="37" t="s">
        <v>251</v>
      </c>
      <c r="D308" s="46" t="s">
        <v>464</v>
      </c>
      <c r="E308" s="96" t="s">
        <v>785</v>
      </c>
      <c r="F308" s="37" t="s">
        <v>826</v>
      </c>
      <c r="G308" s="42">
        <f>SUM(H308:I308)</f>
        <v>4999</v>
      </c>
      <c r="H308" s="42"/>
      <c r="I308" s="42">
        <f>4469+530</f>
        <v>4999</v>
      </c>
      <c r="J308" s="42">
        <f>SUM(K308:L308)</f>
        <v>4469</v>
      </c>
      <c r="K308" s="42"/>
      <c r="L308" s="42">
        <v>4469</v>
      </c>
      <c r="M308" s="42">
        <f>SUM(N308:O308)</f>
        <v>4469</v>
      </c>
      <c r="N308" s="42"/>
      <c r="O308" s="42">
        <v>4469</v>
      </c>
    </row>
    <row r="309" spans="1:15" ht="78.75">
      <c r="A309" s="27" t="s">
        <v>252</v>
      </c>
      <c r="B309" s="85">
        <v>871</v>
      </c>
      <c r="C309" s="38"/>
      <c r="D309" s="38"/>
      <c r="E309" s="38"/>
      <c r="F309" s="38"/>
      <c r="G309" s="134">
        <f aca="true" t="shared" si="152" ref="G309:O309">SUM(G310,G360)</f>
        <v>488667.7</v>
      </c>
      <c r="H309" s="134">
        <f t="shared" si="152"/>
        <v>343672.2</v>
      </c>
      <c r="I309" s="134">
        <f t="shared" si="152"/>
        <v>144995.5</v>
      </c>
      <c r="J309" s="134">
        <f t="shared" si="152"/>
        <v>442930.1</v>
      </c>
      <c r="K309" s="134">
        <f t="shared" si="152"/>
        <v>327715.6</v>
      </c>
      <c r="L309" s="134">
        <f t="shared" si="152"/>
        <v>115214.5</v>
      </c>
      <c r="M309" s="134">
        <f t="shared" si="152"/>
        <v>443559.39999999997</v>
      </c>
      <c r="N309" s="134">
        <f t="shared" si="152"/>
        <v>333231.89999999997</v>
      </c>
      <c r="O309" s="134">
        <f t="shared" si="152"/>
        <v>110327.5</v>
      </c>
    </row>
    <row r="310" spans="1:15" ht="15.75">
      <c r="A310" s="31" t="s">
        <v>52</v>
      </c>
      <c r="B310" s="86" t="s">
        <v>253</v>
      </c>
      <c r="C310" s="87" t="s">
        <v>487</v>
      </c>
      <c r="D310" s="37"/>
      <c r="E310" s="37"/>
      <c r="F310" s="37"/>
      <c r="G310" s="88">
        <f aca="true" t="shared" si="153" ref="G310:O310">SUM(G311,G320,G335,G343,G349)</f>
        <v>466923.7</v>
      </c>
      <c r="H310" s="88">
        <f t="shared" si="153"/>
        <v>321928.2</v>
      </c>
      <c r="I310" s="88">
        <f t="shared" si="153"/>
        <v>144995.5</v>
      </c>
      <c r="J310" s="88">
        <f t="shared" si="153"/>
        <v>420434.1</v>
      </c>
      <c r="K310" s="88">
        <f t="shared" si="153"/>
        <v>305219.6</v>
      </c>
      <c r="L310" s="88">
        <f t="shared" si="153"/>
        <v>115214.5</v>
      </c>
      <c r="M310" s="88">
        <f t="shared" si="153"/>
        <v>420188.39999999997</v>
      </c>
      <c r="N310" s="88">
        <f t="shared" si="153"/>
        <v>309860.89999999997</v>
      </c>
      <c r="O310" s="88">
        <f t="shared" si="153"/>
        <v>110327.5</v>
      </c>
    </row>
    <row r="311" spans="1:15" ht="31.5">
      <c r="A311" s="31" t="s">
        <v>254</v>
      </c>
      <c r="B311" s="86" t="s">
        <v>253</v>
      </c>
      <c r="C311" s="87" t="s">
        <v>487</v>
      </c>
      <c r="D311" s="87" t="s">
        <v>464</v>
      </c>
      <c r="E311" s="37"/>
      <c r="F311" s="37"/>
      <c r="G311" s="88">
        <f>SUM(G312,)</f>
        <v>120117.8</v>
      </c>
      <c r="H311" s="88">
        <f aca="true" t="shared" si="154" ref="H311:O311">SUM(H312,)</f>
        <v>96393</v>
      </c>
      <c r="I311" s="88">
        <f t="shared" si="154"/>
        <v>23724.8</v>
      </c>
      <c r="J311" s="88">
        <f t="shared" si="154"/>
        <v>106736.8</v>
      </c>
      <c r="K311" s="88">
        <f t="shared" si="154"/>
        <v>91664</v>
      </c>
      <c r="L311" s="88">
        <f t="shared" si="154"/>
        <v>15072.8</v>
      </c>
      <c r="M311" s="88">
        <f t="shared" si="154"/>
        <v>108964</v>
      </c>
      <c r="N311" s="88">
        <f t="shared" si="154"/>
        <v>95999</v>
      </c>
      <c r="O311" s="88">
        <f t="shared" si="154"/>
        <v>12965</v>
      </c>
    </row>
    <row r="312" spans="1:15" ht="94.5">
      <c r="A312" s="32" t="s">
        <v>833</v>
      </c>
      <c r="B312" s="91" t="s">
        <v>253</v>
      </c>
      <c r="C312" s="46" t="s">
        <v>487</v>
      </c>
      <c r="D312" s="46" t="s">
        <v>464</v>
      </c>
      <c r="E312" s="92" t="s">
        <v>164</v>
      </c>
      <c r="F312" s="37"/>
      <c r="G312" s="42">
        <f aca="true" t="shared" si="155" ref="G312:O312">G313</f>
        <v>120117.8</v>
      </c>
      <c r="H312" s="42">
        <f t="shared" si="155"/>
        <v>96393</v>
      </c>
      <c r="I312" s="42">
        <f t="shared" si="155"/>
        <v>23724.8</v>
      </c>
      <c r="J312" s="42">
        <f t="shared" si="155"/>
        <v>106736.8</v>
      </c>
      <c r="K312" s="42">
        <f t="shared" si="155"/>
        <v>91664</v>
      </c>
      <c r="L312" s="42">
        <f t="shared" si="155"/>
        <v>15072.8</v>
      </c>
      <c r="M312" s="42">
        <f t="shared" si="155"/>
        <v>108964</v>
      </c>
      <c r="N312" s="42">
        <f t="shared" si="155"/>
        <v>95999</v>
      </c>
      <c r="O312" s="42">
        <f t="shared" si="155"/>
        <v>12965</v>
      </c>
    </row>
    <row r="313" spans="1:15" ht="141.75">
      <c r="A313" s="32" t="s">
        <v>108</v>
      </c>
      <c r="B313" s="91" t="s">
        <v>253</v>
      </c>
      <c r="C313" s="46" t="s">
        <v>487</v>
      </c>
      <c r="D313" s="46" t="s">
        <v>464</v>
      </c>
      <c r="E313" s="92" t="s">
        <v>165</v>
      </c>
      <c r="F313" s="37"/>
      <c r="G313" s="42">
        <f>SUM(G314,G317)</f>
        <v>120117.8</v>
      </c>
      <c r="H313" s="42">
        <f aca="true" t="shared" si="156" ref="H313:O313">SUM(H314,H317)</f>
        <v>96393</v>
      </c>
      <c r="I313" s="42">
        <f t="shared" si="156"/>
        <v>23724.8</v>
      </c>
      <c r="J313" s="42">
        <f t="shared" si="156"/>
        <v>106736.8</v>
      </c>
      <c r="K313" s="42">
        <f t="shared" si="156"/>
        <v>91664</v>
      </c>
      <c r="L313" s="42">
        <f t="shared" si="156"/>
        <v>15072.8</v>
      </c>
      <c r="M313" s="42">
        <f t="shared" si="156"/>
        <v>108964</v>
      </c>
      <c r="N313" s="42">
        <f t="shared" si="156"/>
        <v>95999</v>
      </c>
      <c r="O313" s="42">
        <f t="shared" si="156"/>
        <v>12965</v>
      </c>
    </row>
    <row r="314" spans="1:15" ht="78.75">
      <c r="A314" s="32" t="s">
        <v>222</v>
      </c>
      <c r="B314" s="91" t="s">
        <v>253</v>
      </c>
      <c r="C314" s="46" t="s">
        <v>487</v>
      </c>
      <c r="D314" s="46" t="s">
        <v>464</v>
      </c>
      <c r="E314" s="92" t="s">
        <v>166</v>
      </c>
      <c r="F314" s="37"/>
      <c r="G314" s="42">
        <f aca="true" t="shared" si="157" ref="G314:O314">SUM(G315:G316)</f>
        <v>110285.8</v>
      </c>
      <c r="H314" s="42">
        <f t="shared" si="157"/>
        <v>87053</v>
      </c>
      <c r="I314" s="42">
        <f t="shared" si="157"/>
        <v>23232.8</v>
      </c>
      <c r="J314" s="42">
        <f t="shared" si="157"/>
        <v>106736.8</v>
      </c>
      <c r="K314" s="42">
        <f t="shared" si="157"/>
        <v>91664</v>
      </c>
      <c r="L314" s="42">
        <f t="shared" si="157"/>
        <v>15072.8</v>
      </c>
      <c r="M314" s="42">
        <f t="shared" si="157"/>
        <v>108964</v>
      </c>
      <c r="N314" s="42">
        <f t="shared" si="157"/>
        <v>95999</v>
      </c>
      <c r="O314" s="42">
        <f t="shared" si="157"/>
        <v>12965</v>
      </c>
    </row>
    <row r="315" spans="1:15" ht="267.75">
      <c r="A315" s="32" t="s">
        <v>396</v>
      </c>
      <c r="B315" s="91" t="s">
        <v>253</v>
      </c>
      <c r="C315" s="46" t="s">
        <v>487</v>
      </c>
      <c r="D315" s="46" t="s">
        <v>464</v>
      </c>
      <c r="E315" s="37" t="s">
        <v>169</v>
      </c>
      <c r="F315" s="37" t="s">
        <v>53</v>
      </c>
      <c r="G315" s="42">
        <f>SUM(H315:I315)</f>
        <v>23232.8</v>
      </c>
      <c r="H315" s="42">
        <v>0</v>
      </c>
      <c r="I315" s="187">
        <v>23232.8</v>
      </c>
      <c r="J315" s="187">
        <f>SUM(K315:L315)</f>
        <v>15072.8</v>
      </c>
      <c r="K315" s="187">
        <v>0</v>
      </c>
      <c r="L315" s="187">
        <v>15072.8</v>
      </c>
      <c r="M315" s="187">
        <f>SUM(N315:O315)</f>
        <v>12965</v>
      </c>
      <c r="N315" s="187">
        <v>0</v>
      </c>
      <c r="O315" s="187">
        <v>12965</v>
      </c>
    </row>
    <row r="316" spans="1:15" ht="267.75">
      <c r="A316" s="94" t="s">
        <v>29</v>
      </c>
      <c r="B316" s="91" t="s">
        <v>253</v>
      </c>
      <c r="C316" s="46" t="s">
        <v>487</v>
      </c>
      <c r="D316" s="46" t="s">
        <v>464</v>
      </c>
      <c r="E316" s="96" t="s">
        <v>170</v>
      </c>
      <c r="F316" s="37" t="s">
        <v>53</v>
      </c>
      <c r="G316" s="42">
        <f>SUM(H316:I316)</f>
        <v>87053</v>
      </c>
      <c r="H316" s="42">
        <v>87053</v>
      </c>
      <c r="I316" s="42">
        <v>0</v>
      </c>
      <c r="J316" s="42">
        <f>SUM(K316:L316)</f>
        <v>91664</v>
      </c>
      <c r="K316" s="42">
        <v>91664</v>
      </c>
      <c r="L316" s="42">
        <v>0</v>
      </c>
      <c r="M316" s="42">
        <f>SUM(N316:O316)</f>
        <v>95999</v>
      </c>
      <c r="N316" s="42">
        <v>95999</v>
      </c>
      <c r="O316" s="42">
        <v>0</v>
      </c>
    </row>
    <row r="317" spans="1:15" ht="78.75">
      <c r="A317" s="21" t="s">
        <v>557</v>
      </c>
      <c r="B317" s="36" t="s">
        <v>253</v>
      </c>
      <c r="C317" s="46" t="s">
        <v>487</v>
      </c>
      <c r="D317" s="37" t="s">
        <v>464</v>
      </c>
      <c r="E317" s="92" t="s">
        <v>558</v>
      </c>
      <c r="F317" s="37"/>
      <c r="G317" s="42">
        <f>SUM(G318:G319)</f>
        <v>9831.999999999998</v>
      </c>
      <c r="H317" s="42">
        <f aca="true" t="shared" si="158" ref="H317:O317">SUM(H318:H319)</f>
        <v>9340</v>
      </c>
      <c r="I317" s="42">
        <f t="shared" si="158"/>
        <v>492</v>
      </c>
      <c r="J317" s="42">
        <f t="shared" si="158"/>
        <v>0</v>
      </c>
      <c r="K317" s="42">
        <f t="shared" si="158"/>
        <v>0</v>
      </c>
      <c r="L317" s="42">
        <f t="shared" si="158"/>
        <v>0</v>
      </c>
      <c r="M317" s="42">
        <f t="shared" si="158"/>
        <v>0</v>
      </c>
      <c r="N317" s="42">
        <f t="shared" si="158"/>
        <v>0</v>
      </c>
      <c r="O317" s="42">
        <f t="shared" si="158"/>
        <v>0</v>
      </c>
    </row>
    <row r="318" spans="1:15" ht="220.5">
      <c r="A318" s="35" t="s">
        <v>389</v>
      </c>
      <c r="B318" s="36" t="s">
        <v>253</v>
      </c>
      <c r="C318" s="37" t="s">
        <v>487</v>
      </c>
      <c r="D318" s="37" t="s">
        <v>464</v>
      </c>
      <c r="E318" s="37" t="s">
        <v>965</v>
      </c>
      <c r="F318" s="38" t="s">
        <v>430</v>
      </c>
      <c r="G318" s="39">
        <f>SUM(H318:I318)</f>
        <v>274.3</v>
      </c>
      <c r="H318" s="186">
        <v>260.6</v>
      </c>
      <c r="I318" s="186">
        <v>13.7</v>
      </c>
      <c r="J318" s="39">
        <f>SUM(K318:L318)</f>
        <v>0</v>
      </c>
      <c r="K318" s="39"/>
      <c r="L318" s="39"/>
      <c r="M318" s="39">
        <f>SUM(N318:O318)</f>
        <v>0</v>
      </c>
      <c r="N318" s="39"/>
      <c r="O318" s="39"/>
    </row>
    <row r="319" spans="1:15" ht="267.75">
      <c r="A319" s="35" t="s">
        <v>133</v>
      </c>
      <c r="B319" s="36" t="s">
        <v>253</v>
      </c>
      <c r="C319" s="37" t="s">
        <v>487</v>
      </c>
      <c r="D319" s="37" t="s">
        <v>464</v>
      </c>
      <c r="E319" s="37" t="s">
        <v>965</v>
      </c>
      <c r="F319" s="38" t="s">
        <v>53</v>
      </c>
      <c r="G319" s="39">
        <f>SUM(H319:I319)</f>
        <v>9557.699999999999</v>
      </c>
      <c r="H319" s="186">
        <v>9079.4</v>
      </c>
      <c r="I319" s="186">
        <v>478.3</v>
      </c>
      <c r="J319" s="39">
        <f>SUM(K319:L319)</f>
        <v>0</v>
      </c>
      <c r="K319" s="39"/>
      <c r="L319" s="39"/>
      <c r="M319" s="39">
        <f>SUM(N319:O319)</f>
        <v>0</v>
      </c>
      <c r="N319" s="39"/>
      <c r="O319" s="39"/>
    </row>
    <row r="320" spans="1:15" ht="15.75">
      <c r="A320" s="31" t="s">
        <v>255</v>
      </c>
      <c r="B320" s="86" t="s">
        <v>253</v>
      </c>
      <c r="C320" s="87" t="s">
        <v>487</v>
      </c>
      <c r="D320" s="87" t="s">
        <v>471</v>
      </c>
      <c r="E320" s="37"/>
      <c r="F320" s="37"/>
      <c r="G320" s="88">
        <f aca="true" t="shared" si="159" ref="G320:O320">SUM(G321)</f>
        <v>283001.3</v>
      </c>
      <c r="H320" s="88">
        <f t="shared" si="159"/>
        <v>225330.3</v>
      </c>
      <c r="I320" s="88">
        <f t="shared" si="159"/>
        <v>57671</v>
      </c>
      <c r="J320" s="88">
        <f t="shared" si="159"/>
        <v>249501.2</v>
      </c>
      <c r="K320" s="88">
        <f t="shared" si="159"/>
        <v>213342.5</v>
      </c>
      <c r="L320" s="88">
        <f t="shared" si="159"/>
        <v>36158.7</v>
      </c>
      <c r="M320" s="88">
        <f t="shared" si="159"/>
        <v>245199.6</v>
      </c>
      <c r="N320" s="88">
        <f t="shared" si="159"/>
        <v>213640.3</v>
      </c>
      <c r="O320" s="88">
        <f t="shared" si="159"/>
        <v>31559.3</v>
      </c>
    </row>
    <row r="321" spans="1:15" ht="94.5">
      <c r="A321" s="32" t="s">
        <v>833</v>
      </c>
      <c r="B321" s="91" t="s">
        <v>253</v>
      </c>
      <c r="C321" s="46" t="s">
        <v>487</v>
      </c>
      <c r="D321" s="46" t="s">
        <v>471</v>
      </c>
      <c r="E321" s="102" t="s">
        <v>164</v>
      </c>
      <c r="F321" s="37"/>
      <c r="G321" s="42">
        <f>SUM(G322,)</f>
        <v>283001.3</v>
      </c>
      <c r="H321" s="42">
        <f aca="true" t="shared" si="160" ref="H321:O321">SUM(H322,)</f>
        <v>225330.3</v>
      </c>
      <c r="I321" s="42">
        <f t="shared" si="160"/>
        <v>57671</v>
      </c>
      <c r="J321" s="42">
        <f t="shared" si="160"/>
        <v>249501.2</v>
      </c>
      <c r="K321" s="42">
        <f t="shared" si="160"/>
        <v>213342.5</v>
      </c>
      <c r="L321" s="42">
        <f t="shared" si="160"/>
        <v>36158.7</v>
      </c>
      <c r="M321" s="42">
        <f t="shared" si="160"/>
        <v>245199.6</v>
      </c>
      <c r="N321" s="42">
        <f t="shared" si="160"/>
        <v>213640.3</v>
      </c>
      <c r="O321" s="42">
        <f t="shared" si="160"/>
        <v>31559.3</v>
      </c>
    </row>
    <row r="322" spans="1:15" ht="126">
      <c r="A322" s="32" t="s">
        <v>834</v>
      </c>
      <c r="B322" s="91" t="s">
        <v>253</v>
      </c>
      <c r="C322" s="46" t="s">
        <v>487</v>
      </c>
      <c r="D322" s="46" t="s">
        <v>471</v>
      </c>
      <c r="E322" s="102" t="s">
        <v>30</v>
      </c>
      <c r="F322" s="37"/>
      <c r="G322" s="42">
        <f>SUM(G323,G329,G331)</f>
        <v>283001.3</v>
      </c>
      <c r="H322" s="42">
        <f aca="true" t="shared" si="161" ref="H322:O322">SUM(H323,H329,H331)</f>
        <v>225330.3</v>
      </c>
      <c r="I322" s="42">
        <f t="shared" si="161"/>
        <v>57671</v>
      </c>
      <c r="J322" s="42">
        <f t="shared" si="161"/>
        <v>249501.2</v>
      </c>
      <c r="K322" s="42">
        <f t="shared" si="161"/>
        <v>213342.5</v>
      </c>
      <c r="L322" s="42">
        <f t="shared" si="161"/>
        <v>36158.7</v>
      </c>
      <c r="M322" s="42">
        <f t="shared" si="161"/>
        <v>245199.6</v>
      </c>
      <c r="N322" s="42">
        <f t="shared" si="161"/>
        <v>213640.3</v>
      </c>
      <c r="O322" s="42">
        <f t="shared" si="161"/>
        <v>31559.3</v>
      </c>
    </row>
    <row r="323" spans="1:15" ht="47.25">
      <c r="A323" s="32" t="s">
        <v>46</v>
      </c>
      <c r="B323" s="91" t="s">
        <v>253</v>
      </c>
      <c r="C323" s="46" t="s">
        <v>487</v>
      </c>
      <c r="D323" s="46" t="s">
        <v>471</v>
      </c>
      <c r="E323" s="102" t="s">
        <v>31</v>
      </c>
      <c r="F323" s="37"/>
      <c r="G323" s="42">
        <f>SUM(G324:G328)</f>
        <v>250898.3</v>
      </c>
      <c r="H323" s="42">
        <f aca="true" t="shared" si="162" ref="H323:O323">SUM(H324:H328)</f>
        <v>194951</v>
      </c>
      <c r="I323" s="42">
        <f t="shared" si="162"/>
        <v>55947.3</v>
      </c>
      <c r="J323" s="42">
        <f t="shared" si="162"/>
        <v>240429.1</v>
      </c>
      <c r="K323" s="42">
        <f t="shared" si="162"/>
        <v>204724.1</v>
      </c>
      <c r="L323" s="42">
        <f t="shared" si="162"/>
        <v>35705</v>
      </c>
      <c r="M323" s="42">
        <f t="shared" si="162"/>
        <v>245199.6</v>
      </c>
      <c r="N323" s="42">
        <f t="shared" si="162"/>
        <v>213640.3</v>
      </c>
      <c r="O323" s="42">
        <f t="shared" si="162"/>
        <v>31559.3</v>
      </c>
    </row>
    <row r="324" spans="1:15" ht="236.25">
      <c r="A324" s="32" t="s">
        <v>607</v>
      </c>
      <c r="B324" s="91" t="s">
        <v>253</v>
      </c>
      <c r="C324" s="46" t="s">
        <v>487</v>
      </c>
      <c r="D324" s="46" t="s">
        <v>471</v>
      </c>
      <c r="E324" s="36" t="s">
        <v>608</v>
      </c>
      <c r="F324" s="37" t="s">
        <v>53</v>
      </c>
      <c r="G324" s="42">
        <f>SUM(H324:I324)</f>
        <v>4960.5</v>
      </c>
      <c r="H324" s="28">
        <v>3770</v>
      </c>
      <c r="I324" s="28">
        <v>1190.5</v>
      </c>
      <c r="J324" s="42">
        <f>SUM(K324:L324)</f>
        <v>5163.3</v>
      </c>
      <c r="K324" s="28">
        <v>3924.1</v>
      </c>
      <c r="L324" s="28">
        <v>1239.2</v>
      </c>
      <c r="M324" s="42">
        <f>SUM(N324:O324)</f>
        <v>5368.8</v>
      </c>
      <c r="N324" s="28">
        <v>4080.3</v>
      </c>
      <c r="O324" s="28">
        <v>1288.5</v>
      </c>
    </row>
    <row r="325" spans="1:15" ht="173.25">
      <c r="A325" s="32" t="s">
        <v>32</v>
      </c>
      <c r="B325" s="91" t="s">
        <v>253</v>
      </c>
      <c r="C325" s="46" t="s">
        <v>487</v>
      </c>
      <c r="D325" s="46" t="s">
        <v>471</v>
      </c>
      <c r="E325" s="36" t="s">
        <v>171</v>
      </c>
      <c r="F325" s="37" t="s">
        <v>53</v>
      </c>
      <c r="G325" s="42">
        <f>SUM(H325:I325)</f>
        <v>54756.8</v>
      </c>
      <c r="H325" s="28">
        <v>0</v>
      </c>
      <c r="I325" s="189">
        <v>54756.8</v>
      </c>
      <c r="J325" s="187">
        <f>SUM(K325:L325)</f>
        <v>34465.8</v>
      </c>
      <c r="K325" s="189">
        <v>0</v>
      </c>
      <c r="L325" s="189">
        <v>34465.8</v>
      </c>
      <c r="M325" s="187">
        <f>SUM(N325:O325)</f>
        <v>30270.8</v>
      </c>
      <c r="N325" s="189">
        <v>0</v>
      </c>
      <c r="O325" s="189">
        <v>30270.8</v>
      </c>
    </row>
    <row r="326" spans="1:15" ht="157.5">
      <c r="A326" s="94" t="s">
        <v>245</v>
      </c>
      <c r="B326" s="91" t="s">
        <v>253</v>
      </c>
      <c r="C326" s="46" t="s">
        <v>487</v>
      </c>
      <c r="D326" s="46" t="s">
        <v>471</v>
      </c>
      <c r="E326" s="96" t="s">
        <v>172</v>
      </c>
      <c r="F326" s="37" t="s">
        <v>53</v>
      </c>
      <c r="G326" s="42">
        <f>SUM(H326:I326)</f>
        <v>182114</v>
      </c>
      <c r="H326" s="42">
        <v>182114</v>
      </c>
      <c r="I326" s="42">
        <v>0</v>
      </c>
      <c r="J326" s="42">
        <f>SUM(K326:L326)</f>
        <v>191733</v>
      </c>
      <c r="K326" s="42">
        <v>191733</v>
      </c>
      <c r="L326" s="42">
        <v>0</v>
      </c>
      <c r="M326" s="42">
        <f>SUM(N326:O326)</f>
        <v>200493</v>
      </c>
      <c r="N326" s="42">
        <v>200493</v>
      </c>
      <c r="O326" s="42">
        <v>0</v>
      </c>
    </row>
    <row r="327" spans="1:15" ht="252">
      <c r="A327" s="94" t="s">
        <v>591</v>
      </c>
      <c r="B327" s="36" t="s">
        <v>253</v>
      </c>
      <c r="C327" s="46" t="s">
        <v>487</v>
      </c>
      <c r="D327" s="46" t="s">
        <v>471</v>
      </c>
      <c r="E327" s="96" t="s">
        <v>173</v>
      </c>
      <c r="F327" s="37" t="s">
        <v>53</v>
      </c>
      <c r="G327" s="42">
        <f>SUM(H327:I327)</f>
        <v>1055</v>
      </c>
      <c r="H327" s="42">
        <v>1055</v>
      </c>
      <c r="I327" s="42"/>
      <c r="J327" s="42">
        <f>SUM(K327:L327)</f>
        <v>1055</v>
      </c>
      <c r="K327" s="42">
        <v>1055</v>
      </c>
      <c r="L327" s="42"/>
      <c r="M327" s="42">
        <f>SUM(N327:O327)</f>
        <v>1055</v>
      </c>
      <c r="N327" s="42">
        <v>1055</v>
      </c>
      <c r="O327" s="42">
        <v>0</v>
      </c>
    </row>
    <row r="328" spans="1:15" ht="236.25">
      <c r="A328" s="94" t="s">
        <v>609</v>
      </c>
      <c r="B328" s="36" t="s">
        <v>253</v>
      </c>
      <c r="C328" s="46" t="s">
        <v>487</v>
      </c>
      <c r="D328" s="46" t="s">
        <v>471</v>
      </c>
      <c r="E328" s="96" t="s">
        <v>124</v>
      </c>
      <c r="F328" s="37" t="s">
        <v>53</v>
      </c>
      <c r="G328" s="42">
        <f>SUM(H328:I328)</f>
        <v>8012</v>
      </c>
      <c r="H328" s="42">
        <v>8012</v>
      </c>
      <c r="I328" s="42"/>
      <c r="J328" s="42">
        <f>SUM(K328:L328)</f>
        <v>8012</v>
      </c>
      <c r="K328" s="42">
        <v>8012</v>
      </c>
      <c r="L328" s="42">
        <v>0</v>
      </c>
      <c r="M328" s="42">
        <f>SUM(N328:O328)</f>
        <v>8012</v>
      </c>
      <c r="N328" s="42">
        <v>8012</v>
      </c>
      <c r="O328" s="42"/>
    </row>
    <row r="329" spans="1:15" ht="141.75">
      <c r="A329" s="94" t="s">
        <v>360</v>
      </c>
      <c r="B329" s="36" t="s">
        <v>253</v>
      </c>
      <c r="C329" s="46" t="s">
        <v>487</v>
      </c>
      <c r="D329" s="46" t="s">
        <v>471</v>
      </c>
      <c r="E329" s="92" t="s">
        <v>362</v>
      </c>
      <c r="F329" s="37"/>
      <c r="G329" s="42">
        <f>G330</f>
        <v>2578.7</v>
      </c>
      <c r="H329" s="42">
        <f aca="true" t="shared" si="163" ref="H329:O329">H330</f>
        <v>2450</v>
      </c>
      <c r="I329" s="42">
        <f t="shared" si="163"/>
        <v>128.7</v>
      </c>
      <c r="J329" s="42">
        <f t="shared" si="163"/>
        <v>0</v>
      </c>
      <c r="K329" s="42">
        <f t="shared" si="163"/>
        <v>0</v>
      </c>
      <c r="L329" s="42">
        <f t="shared" si="163"/>
        <v>0</v>
      </c>
      <c r="M329" s="42">
        <f t="shared" si="163"/>
        <v>0</v>
      </c>
      <c r="N329" s="42">
        <f t="shared" si="163"/>
        <v>0</v>
      </c>
      <c r="O329" s="42">
        <f t="shared" si="163"/>
        <v>0</v>
      </c>
    </row>
    <row r="330" spans="1:15" ht="220.5">
      <c r="A330" s="94" t="s">
        <v>361</v>
      </c>
      <c r="B330" s="36" t="s">
        <v>253</v>
      </c>
      <c r="C330" s="46" t="s">
        <v>487</v>
      </c>
      <c r="D330" s="46" t="s">
        <v>471</v>
      </c>
      <c r="E330" s="96" t="s">
        <v>370</v>
      </c>
      <c r="F330" s="37" t="s">
        <v>53</v>
      </c>
      <c r="G330" s="42">
        <f>SUM(H330:I330)</f>
        <v>2578.7</v>
      </c>
      <c r="H330" s="42">
        <v>2450</v>
      </c>
      <c r="I330" s="42">
        <v>128.7</v>
      </c>
      <c r="J330" s="42">
        <f>SUM(K330:L330)</f>
        <v>0</v>
      </c>
      <c r="K330" s="42"/>
      <c r="L330" s="42"/>
      <c r="M330" s="42">
        <f>SUM(N330:O330)</f>
        <v>0</v>
      </c>
      <c r="N330" s="42"/>
      <c r="O330" s="42"/>
    </row>
    <row r="331" spans="1:15" ht="78.75">
      <c r="A331" s="21" t="s">
        <v>137</v>
      </c>
      <c r="B331" s="36" t="s">
        <v>253</v>
      </c>
      <c r="C331" s="46" t="s">
        <v>487</v>
      </c>
      <c r="D331" s="46" t="s">
        <v>471</v>
      </c>
      <c r="E331" s="92" t="s">
        <v>128</v>
      </c>
      <c r="F331" s="37"/>
      <c r="G331" s="42">
        <f>SUM(G332:G334)</f>
        <v>29524.3</v>
      </c>
      <c r="H331" s="42">
        <f>SUM(H332:H334)</f>
        <v>27929.300000000003</v>
      </c>
      <c r="I331" s="42">
        <f>SUM(I332:I334)</f>
        <v>1595</v>
      </c>
      <c r="J331" s="42">
        <f aca="true" t="shared" si="164" ref="J331:O331">SUM(J333:J334)</f>
        <v>9072.099999999999</v>
      </c>
      <c r="K331" s="42">
        <f t="shared" si="164"/>
        <v>8618.4</v>
      </c>
      <c r="L331" s="42">
        <f t="shared" si="164"/>
        <v>453.7</v>
      </c>
      <c r="M331" s="42">
        <f t="shared" si="164"/>
        <v>0</v>
      </c>
      <c r="N331" s="42">
        <f t="shared" si="164"/>
        <v>0</v>
      </c>
      <c r="O331" s="42">
        <f t="shared" si="164"/>
        <v>0</v>
      </c>
    </row>
    <row r="332" spans="1:15" ht="173.25">
      <c r="A332" s="190" t="s">
        <v>19</v>
      </c>
      <c r="B332" s="36" t="s">
        <v>253</v>
      </c>
      <c r="C332" s="46" t="s">
        <v>487</v>
      </c>
      <c r="D332" s="46" t="s">
        <v>471</v>
      </c>
      <c r="E332" s="185" t="s">
        <v>132</v>
      </c>
      <c r="F332" s="185" t="s">
        <v>430</v>
      </c>
      <c r="G332" s="187">
        <f>SUM(H332:I332)</f>
        <v>274.3</v>
      </c>
      <c r="H332" s="187">
        <v>260.6</v>
      </c>
      <c r="I332" s="187">
        <v>13.7</v>
      </c>
      <c r="J332" s="187">
        <f>SUM(K332:L332)</f>
        <v>0</v>
      </c>
      <c r="K332" s="187"/>
      <c r="L332" s="187"/>
      <c r="M332" s="187">
        <f>SUM(N332:O332)</f>
        <v>0</v>
      </c>
      <c r="N332" s="187"/>
      <c r="O332" s="187"/>
    </row>
    <row r="333" spans="1:15" ht="204.75">
      <c r="A333" s="21" t="s">
        <v>131</v>
      </c>
      <c r="B333" s="36" t="s">
        <v>253</v>
      </c>
      <c r="C333" s="46" t="s">
        <v>487</v>
      </c>
      <c r="D333" s="46" t="s">
        <v>471</v>
      </c>
      <c r="E333" s="185" t="s">
        <v>132</v>
      </c>
      <c r="F333" s="185" t="s">
        <v>53</v>
      </c>
      <c r="G333" s="187">
        <f>SUM(H333:I333)</f>
        <v>15420.4</v>
      </c>
      <c r="H333" s="187">
        <v>14530.6</v>
      </c>
      <c r="I333" s="187">
        <v>889.8</v>
      </c>
      <c r="J333" s="187">
        <f>SUM(K333:L333)</f>
        <v>2573.3999999999996</v>
      </c>
      <c r="K333" s="187">
        <v>2444.7</v>
      </c>
      <c r="L333" s="187">
        <v>128.7</v>
      </c>
      <c r="M333" s="187">
        <f>SUM(N333:O333)</f>
        <v>0</v>
      </c>
      <c r="N333" s="187"/>
      <c r="O333" s="187"/>
    </row>
    <row r="334" spans="1:15" ht="165">
      <c r="A334" s="34" t="s">
        <v>130</v>
      </c>
      <c r="B334" s="36" t="s">
        <v>253</v>
      </c>
      <c r="C334" s="46" t="s">
        <v>487</v>
      </c>
      <c r="D334" s="46" t="s">
        <v>471</v>
      </c>
      <c r="E334" s="96" t="s">
        <v>129</v>
      </c>
      <c r="F334" s="37" t="s">
        <v>53</v>
      </c>
      <c r="G334" s="42">
        <f>SUM(H334:I334)</f>
        <v>13829.6</v>
      </c>
      <c r="H334" s="42">
        <v>13138.1</v>
      </c>
      <c r="I334" s="42">
        <v>691.5</v>
      </c>
      <c r="J334" s="42">
        <f>SUM(K334:L334)</f>
        <v>6498.7</v>
      </c>
      <c r="K334" s="42">
        <v>6173.7</v>
      </c>
      <c r="L334" s="42">
        <v>325</v>
      </c>
      <c r="M334" s="42">
        <f>SUM(N334:O334)</f>
        <v>0</v>
      </c>
      <c r="N334" s="42"/>
      <c r="O334" s="42"/>
    </row>
    <row r="335" spans="1:15" s="40" customFormat="1" ht="31.5">
      <c r="A335" s="97" t="s">
        <v>437</v>
      </c>
      <c r="B335" s="86" t="s">
        <v>253</v>
      </c>
      <c r="C335" s="87" t="s">
        <v>487</v>
      </c>
      <c r="D335" s="87" t="s">
        <v>939</v>
      </c>
      <c r="E335" s="108"/>
      <c r="F335" s="89"/>
      <c r="G335" s="88">
        <f aca="true" t="shared" si="165" ref="G335:O336">G336</f>
        <v>34221.7</v>
      </c>
      <c r="H335" s="88">
        <f t="shared" si="165"/>
        <v>0</v>
      </c>
      <c r="I335" s="88">
        <f t="shared" si="165"/>
        <v>34221.7</v>
      </c>
      <c r="J335" s="88">
        <f t="shared" si="165"/>
        <v>35176.8</v>
      </c>
      <c r="K335" s="88">
        <f t="shared" si="165"/>
        <v>0</v>
      </c>
      <c r="L335" s="88">
        <f t="shared" si="165"/>
        <v>35176.8</v>
      </c>
      <c r="M335" s="88">
        <f t="shared" si="165"/>
        <v>35992</v>
      </c>
      <c r="N335" s="88">
        <f t="shared" si="165"/>
        <v>0</v>
      </c>
      <c r="O335" s="88">
        <f t="shared" si="165"/>
        <v>35992</v>
      </c>
    </row>
    <row r="336" spans="1:15" ht="94.5">
      <c r="A336" s="32" t="s">
        <v>833</v>
      </c>
      <c r="B336" s="91" t="s">
        <v>253</v>
      </c>
      <c r="C336" s="46" t="s">
        <v>487</v>
      </c>
      <c r="D336" s="46" t="s">
        <v>939</v>
      </c>
      <c r="E336" s="102" t="s">
        <v>164</v>
      </c>
      <c r="F336" s="37"/>
      <c r="G336" s="42">
        <f t="shared" si="165"/>
        <v>34221.7</v>
      </c>
      <c r="H336" s="42">
        <f t="shared" si="165"/>
        <v>0</v>
      </c>
      <c r="I336" s="42">
        <f t="shared" si="165"/>
        <v>34221.7</v>
      </c>
      <c r="J336" s="42">
        <f t="shared" si="165"/>
        <v>35176.8</v>
      </c>
      <c r="K336" s="42">
        <f t="shared" si="165"/>
        <v>0</v>
      </c>
      <c r="L336" s="42">
        <f t="shared" si="165"/>
        <v>35176.8</v>
      </c>
      <c r="M336" s="42">
        <f t="shared" si="165"/>
        <v>35992</v>
      </c>
      <c r="N336" s="42">
        <f t="shared" si="165"/>
        <v>0</v>
      </c>
      <c r="O336" s="42">
        <f t="shared" si="165"/>
        <v>35992</v>
      </c>
    </row>
    <row r="337" spans="1:15" ht="141.75">
      <c r="A337" s="32" t="s">
        <v>850</v>
      </c>
      <c r="B337" s="91" t="s">
        <v>253</v>
      </c>
      <c r="C337" s="46" t="s">
        <v>487</v>
      </c>
      <c r="D337" s="46" t="s">
        <v>939</v>
      </c>
      <c r="E337" s="92" t="s">
        <v>47</v>
      </c>
      <c r="F337" s="37"/>
      <c r="G337" s="42">
        <f>SUM(G338,G341)</f>
        <v>34221.7</v>
      </c>
      <c r="H337" s="42">
        <f aca="true" t="shared" si="166" ref="H337:O337">SUM(H338,H341)</f>
        <v>0</v>
      </c>
      <c r="I337" s="42">
        <f t="shared" si="166"/>
        <v>34221.7</v>
      </c>
      <c r="J337" s="42">
        <f t="shared" si="166"/>
        <v>35176.8</v>
      </c>
      <c r="K337" s="42">
        <f t="shared" si="166"/>
        <v>0</v>
      </c>
      <c r="L337" s="42">
        <f t="shared" si="166"/>
        <v>35176.8</v>
      </c>
      <c r="M337" s="42">
        <f t="shared" si="166"/>
        <v>35992</v>
      </c>
      <c r="N337" s="42">
        <f t="shared" si="166"/>
        <v>0</v>
      </c>
      <c r="O337" s="42">
        <f t="shared" si="166"/>
        <v>35992</v>
      </c>
    </row>
    <row r="338" spans="1:15" ht="94.5">
      <c r="A338" s="32" t="s">
        <v>49</v>
      </c>
      <c r="B338" s="91" t="s">
        <v>253</v>
      </c>
      <c r="C338" s="46" t="s">
        <v>487</v>
      </c>
      <c r="D338" s="46" t="s">
        <v>939</v>
      </c>
      <c r="E338" s="92" t="s">
        <v>48</v>
      </c>
      <c r="F338" s="37"/>
      <c r="G338" s="42">
        <f aca="true" t="shared" si="167" ref="G338:O338">SUM(G339:G340)</f>
        <v>34065.7</v>
      </c>
      <c r="H338" s="42">
        <f t="shared" si="167"/>
        <v>0</v>
      </c>
      <c r="I338" s="42">
        <f t="shared" si="167"/>
        <v>34065.7</v>
      </c>
      <c r="J338" s="42">
        <f t="shared" si="167"/>
        <v>35176.8</v>
      </c>
      <c r="K338" s="42">
        <f t="shared" si="167"/>
        <v>0</v>
      </c>
      <c r="L338" s="42">
        <f t="shared" si="167"/>
        <v>35176.8</v>
      </c>
      <c r="M338" s="42">
        <f t="shared" si="167"/>
        <v>35992</v>
      </c>
      <c r="N338" s="42">
        <f t="shared" si="167"/>
        <v>0</v>
      </c>
      <c r="O338" s="42">
        <f t="shared" si="167"/>
        <v>35992</v>
      </c>
    </row>
    <row r="339" spans="1:15" ht="189">
      <c r="A339" s="94" t="s">
        <v>592</v>
      </c>
      <c r="B339" s="91" t="s">
        <v>253</v>
      </c>
      <c r="C339" s="46" t="s">
        <v>487</v>
      </c>
      <c r="D339" s="46" t="s">
        <v>939</v>
      </c>
      <c r="E339" s="37" t="s">
        <v>174</v>
      </c>
      <c r="F339" s="37" t="s">
        <v>53</v>
      </c>
      <c r="G339" s="42">
        <f>SUM(H339:I339)</f>
        <v>24565.7</v>
      </c>
      <c r="H339" s="42">
        <v>0</v>
      </c>
      <c r="I339" s="187">
        <v>24565.7</v>
      </c>
      <c r="J339" s="187">
        <f>SUM(K339:L339)</f>
        <v>25301.8</v>
      </c>
      <c r="K339" s="187">
        <v>0</v>
      </c>
      <c r="L339" s="187">
        <v>25301.8</v>
      </c>
      <c r="M339" s="187">
        <f>SUM(N339:O339)</f>
        <v>25740</v>
      </c>
      <c r="N339" s="187">
        <v>0</v>
      </c>
      <c r="O339" s="187">
        <v>25740</v>
      </c>
    </row>
    <row r="340" spans="1:15" ht="204.75">
      <c r="A340" s="94" t="s">
        <v>794</v>
      </c>
      <c r="B340" s="91" t="s">
        <v>253</v>
      </c>
      <c r="C340" s="46" t="s">
        <v>487</v>
      </c>
      <c r="D340" s="46" t="s">
        <v>939</v>
      </c>
      <c r="E340" s="37" t="s">
        <v>795</v>
      </c>
      <c r="F340" s="37" t="s">
        <v>53</v>
      </c>
      <c r="G340" s="42">
        <f>SUM(H340:I340)</f>
        <v>9500</v>
      </c>
      <c r="H340" s="42">
        <v>0</v>
      </c>
      <c r="I340" s="42">
        <v>9500</v>
      </c>
      <c r="J340" s="42">
        <f>SUM(K340:L340)</f>
        <v>9875</v>
      </c>
      <c r="K340" s="42">
        <v>0</v>
      </c>
      <c r="L340" s="42">
        <v>9875</v>
      </c>
      <c r="M340" s="42">
        <f>SUM(N340:O340)</f>
        <v>10252</v>
      </c>
      <c r="N340" s="42">
        <v>0</v>
      </c>
      <c r="O340" s="42">
        <v>10252</v>
      </c>
    </row>
    <row r="341" spans="1:15" ht="78.75">
      <c r="A341" s="94" t="s">
        <v>443</v>
      </c>
      <c r="B341" s="91" t="s">
        <v>253</v>
      </c>
      <c r="C341" s="46" t="s">
        <v>487</v>
      </c>
      <c r="D341" s="46" t="s">
        <v>939</v>
      </c>
      <c r="E341" s="92" t="s">
        <v>546</v>
      </c>
      <c r="F341" s="37"/>
      <c r="G341" s="42">
        <f>G342</f>
        <v>156</v>
      </c>
      <c r="H341" s="42">
        <f aca="true" t="shared" si="168" ref="H341:O341">H342</f>
        <v>0</v>
      </c>
      <c r="I341" s="42">
        <f t="shared" si="168"/>
        <v>156</v>
      </c>
      <c r="J341" s="42">
        <f t="shared" si="168"/>
        <v>0</v>
      </c>
      <c r="K341" s="42">
        <f t="shared" si="168"/>
        <v>0</v>
      </c>
      <c r="L341" s="42">
        <f t="shared" si="168"/>
        <v>0</v>
      </c>
      <c r="M341" s="42">
        <f t="shared" si="168"/>
        <v>0</v>
      </c>
      <c r="N341" s="42">
        <f t="shared" si="168"/>
        <v>0</v>
      </c>
      <c r="O341" s="42">
        <f t="shared" si="168"/>
        <v>0</v>
      </c>
    </row>
    <row r="342" spans="1:15" ht="110.25">
      <c r="A342" s="94" t="s">
        <v>544</v>
      </c>
      <c r="B342" s="91" t="s">
        <v>253</v>
      </c>
      <c r="C342" s="46" t="s">
        <v>487</v>
      </c>
      <c r="D342" s="46" t="s">
        <v>939</v>
      </c>
      <c r="E342" s="37" t="s">
        <v>547</v>
      </c>
      <c r="F342" s="37" t="s">
        <v>53</v>
      </c>
      <c r="G342" s="42">
        <f>SUM(H342:I342)</f>
        <v>156</v>
      </c>
      <c r="H342" s="42">
        <v>0</v>
      </c>
      <c r="I342" s="42">
        <v>156</v>
      </c>
      <c r="J342" s="42">
        <f>SUM(K342:L342)</f>
        <v>0</v>
      </c>
      <c r="K342" s="42">
        <v>0</v>
      </c>
      <c r="L342" s="42"/>
      <c r="M342" s="42">
        <f>SUM(N342:O342)</f>
        <v>0</v>
      </c>
      <c r="N342" s="42">
        <v>0</v>
      </c>
      <c r="O342" s="42"/>
    </row>
    <row r="343" spans="1:15" ht="15.75">
      <c r="A343" s="31" t="s">
        <v>421</v>
      </c>
      <c r="B343" s="86" t="s">
        <v>253</v>
      </c>
      <c r="C343" s="87" t="s">
        <v>487</v>
      </c>
      <c r="D343" s="87" t="s">
        <v>487</v>
      </c>
      <c r="E343" s="37"/>
      <c r="F343" s="37"/>
      <c r="G343" s="88">
        <f aca="true" t="shared" si="169" ref="G343:O343">G344</f>
        <v>204.9</v>
      </c>
      <c r="H343" s="88">
        <f t="shared" si="169"/>
        <v>204.9</v>
      </c>
      <c r="I343" s="88">
        <f t="shared" si="169"/>
        <v>0</v>
      </c>
      <c r="J343" s="88">
        <f t="shared" si="169"/>
        <v>213.1</v>
      </c>
      <c r="K343" s="88">
        <f t="shared" si="169"/>
        <v>213.1</v>
      </c>
      <c r="L343" s="88">
        <f t="shared" si="169"/>
        <v>0</v>
      </c>
      <c r="M343" s="88">
        <f t="shared" si="169"/>
        <v>221.6</v>
      </c>
      <c r="N343" s="88">
        <f t="shared" si="169"/>
        <v>221.6</v>
      </c>
      <c r="O343" s="88">
        <f t="shared" si="169"/>
        <v>0</v>
      </c>
    </row>
    <row r="344" spans="1:15" ht="94.5">
      <c r="A344" s="32" t="s">
        <v>833</v>
      </c>
      <c r="B344" s="91" t="s">
        <v>253</v>
      </c>
      <c r="C344" s="46" t="s">
        <v>487</v>
      </c>
      <c r="D344" s="46" t="s">
        <v>487</v>
      </c>
      <c r="E344" s="92" t="s">
        <v>164</v>
      </c>
      <c r="F344" s="37"/>
      <c r="G344" s="42">
        <f>SUM(G345,)</f>
        <v>204.9</v>
      </c>
      <c r="H344" s="42">
        <f aca="true" t="shared" si="170" ref="H344:O344">SUM(H345,)</f>
        <v>204.9</v>
      </c>
      <c r="I344" s="42">
        <f t="shared" si="170"/>
        <v>0</v>
      </c>
      <c r="J344" s="42">
        <f t="shared" si="170"/>
        <v>213.1</v>
      </c>
      <c r="K344" s="42">
        <f t="shared" si="170"/>
        <v>213.1</v>
      </c>
      <c r="L344" s="42">
        <f t="shared" si="170"/>
        <v>0</v>
      </c>
      <c r="M344" s="42">
        <f t="shared" si="170"/>
        <v>221.6</v>
      </c>
      <c r="N344" s="42">
        <f t="shared" si="170"/>
        <v>221.6</v>
      </c>
      <c r="O344" s="42">
        <f t="shared" si="170"/>
        <v>0</v>
      </c>
    </row>
    <row r="345" spans="1:15" ht="126">
      <c r="A345" s="32" t="s">
        <v>834</v>
      </c>
      <c r="B345" s="91" t="s">
        <v>253</v>
      </c>
      <c r="C345" s="46" t="s">
        <v>487</v>
      </c>
      <c r="D345" s="46" t="s">
        <v>487</v>
      </c>
      <c r="E345" s="92" t="s">
        <v>30</v>
      </c>
      <c r="F345" s="37"/>
      <c r="G345" s="42">
        <f aca="true" t="shared" si="171" ref="G345:O345">G346</f>
        <v>204.9</v>
      </c>
      <c r="H345" s="42">
        <f t="shared" si="171"/>
        <v>204.9</v>
      </c>
      <c r="I345" s="42">
        <f t="shared" si="171"/>
        <v>0</v>
      </c>
      <c r="J345" s="42">
        <f t="shared" si="171"/>
        <v>213.1</v>
      </c>
      <c r="K345" s="42">
        <f t="shared" si="171"/>
        <v>213.1</v>
      </c>
      <c r="L345" s="42">
        <f t="shared" si="171"/>
        <v>0</v>
      </c>
      <c r="M345" s="42">
        <f t="shared" si="171"/>
        <v>221.6</v>
      </c>
      <c r="N345" s="42">
        <f t="shared" si="171"/>
        <v>221.6</v>
      </c>
      <c r="O345" s="42">
        <f t="shared" si="171"/>
        <v>0</v>
      </c>
    </row>
    <row r="346" spans="1:15" ht="63">
      <c r="A346" s="94" t="s">
        <v>849</v>
      </c>
      <c r="B346" s="91" t="s">
        <v>253</v>
      </c>
      <c r="C346" s="46" t="s">
        <v>487</v>
      </c>
      <c r="D346" s="46" t="s">
        <v>487</v>
      </c>
      <c r="E346" s="92" t="s">
        <v>848</v>
      </c>
      <c r="F346" s="37"/>
      <c r="G346" s="42">
        <f>SUM(G347:G348)</f>
        <v>204.9</v>
      </c>
      <c r="H346" s="42">
        <f aca="true" t="shared" si="172" ref="H346:O346">SUM(H347:H348)</f>
        <v>204.9</v>
      </c>
      <c r="I346" s="42">
        <f t="shared" si="172"/>
        <v>0</v>
      </c>
      <c r="J346" s="42">
        <f t="shared" si="172"/>
        <v>213.1</v>
      </c>
      <c r="K346" s="42">
        <f t="shared" si="172"/>
        <v>213.1</v>
      </c>
      <c r="L346" s="42">
        <f t="shared" si="172"/>
        <v>0</v>
      </c>
      <c r="M346" s="42">
        <f t="shared" si="172"/>
        <v>221.6</v>
      </c>
      <c r="N346" s="42">
        <f t="shared" si="172"/>
        <v>221.6</v>
      </c>
      <c r="O346" s="42">
        <f t="shared" si="172"/>
        <v>0</v>
      </c>
    </row>
    <row r="347" spans="1:15" ht="157.5">
      <c r="A347" s="94" t="s">
        <v>139</v>
      </c>
      <c r="B347" s="91" t="s">
        <v>253</v>
      </c>
      <c r="C347" s="46" t="s">
        <v>487</v>
      </c>
      <c r="D347" s="46" t="s">
        <v>487</v>
      </c>
      <c r="E347" s="96" t="s">
        <v>138</v>
      </c>
      <c r="F347" s="37" t="s">
        <v>53</v>
      </c>
      <c r="G347" s="42">
        <f>SUM(H347:I347)</f>
        <v>0</v>
      </c>
      <c r="H347" s="28"/>
      <c r="I347" s="189">
        <v>0</v>
      </c>
      <c r="J347" s="187">
        <f>SUM(K347:L347)</f>
        <v>0</v>
      </c>
      <c r="K347" s="189"/>
      <c r="L347" s="189"/>
      <c r="M347" s="187">
        <f>SUM(N347:O347)</f>
        <v>0</v>
      </c>
      <c r="N347" s="189"/>
      <c r="O347" s="189"/>
    </row>
    <row r="348" spans="1:15" ht="141.75">
      <c r="A348" s="21" t="s">
        <v>472</v>
      </c>
      <c r="B348" s="91" t="s">
        <v>253</v>
      </c>
      <c r="C348" s="46" t="s">
        <v>487</v>
      </c>
      <c r="D348" s="46" t="s">
        <v>487</v>
      </c>
      <c r="E348" s="96" t="s">
        <v>175</v>
      </c>
      <c r="F348" s="37" t="s">
        <v>53</v>
      </c>
      <c r="G348" s="42">
        <f>SUM(H348:I348)</f>
        <v>204.9</v>
      </c>
      <c r="H348" s="28">
        <v>204.9</v>
      </c>
      <c r="I348" s="28"/>
      <c r="J348" s="42">
        <f>SUM(K348:L348)</f>
        <v>213.1</v>
      </c>
      <c r="K348" s="28">
        <v>213.1</v>
      </c>
      <c r="L348" s="28"/>
      <c r="M348" s="42">
        <f>SUM(N348:O348)</f>
        <v>221.6</v>
      </c>
      <c r="N348" s="28">
        <v>221.6</v>
      </c>
      <c r="O348" s="28"/>
    </row>
    <row r="349" spans="1:15" ht="31.5">
      <c r="A349" s="31" t="s">
        <v>256</v>
      </c>
      <c r="B349" s="86" t="s">
        <v>253</v>
      </c>
      <c r="C349" s="87" t="s">
        <v>487</v>
      </c>
      <c r="D349" s="87" t="s">
        <v>940</v>
      </c>
      <c r="E349" s="37"/>
      <c r="F349" s="37"/>
      <c r="G349" s="88">
        <f>SUM(G350)</f>
        <v>29378</v>
      </c>
      <c r="H349" s="88">
        <f aca="true" t="shared" si="173" ref="H349:O349">SUM(H350)</f>
        <v>0</v>
      </c>
      <c r="I349" s="191">
        <f t="shared" si="173"/>
        <v>29378</v>
      </c>
      <c r="J349" s="191">
        <f t="shared" si="173"/>
        <v>28806.2</v>
      </c>
      <c r="K349" s="191">
        <f t="shared" si="173"/>
        <v>0</v>
      </c>
      <c r="L349" s="191">
        <f t="shared" si="173"/>
        <v>28806.2</v>
      </c>
      <c r="M349" s="191">
        <f t="shared" si="173"/>
        <v>29811.2</v>
      </c>
      <c r="N349" s="191">
        <f t="shared" si="173"/>
        <v>0</v>
      </c>
      <c r="O349" s="191">
        <f t="shared" si="173"/>
        <v>29811.2</v>
      </c>
    </row>
    <row r="350" spans="1:15" ht="101.25" customHeight="1">
      <c r="A350" s="32" t="s">
        <v>833</v>
      </c>
      <c r="B350" s="91" t="s">
        <v>253</v>
      </c>
      <c r="C350" s="46" t="s">
        <v>487</v>
      </c>
      <c r="D350" s="46" t="s">
        <v>940</v>
      </c>
      <c r="E350" s="92" t="s">
        <v>164</v>
      </c>
      <c r="F350" s="37"/>
      <c r="G350" s="42">
        <f>SUM(G351)</f>
        <v>29378</v>
      </c>
      <c r="H350" s="42">
        <f aca="true" t="shared" si="174" ref="H350:O350">SUM(H351)</f>
        <v>0</v>
      </c>
      <c r="I350" s="42">
        <f t="shared" si="174"/>
        <v>29378</v>
      </c>
      <c r="J350" s="42">
        <f t="shared" si="174"/>
        <v>28806.2</v>
      </c>
      <c r="K350" s="42">
        <f t="shared" si="174"/>
        <v>0</v>
      </c>
      <c r="L350" s="42">
        <f t="shared" si="174"/>
        <v>28806.2</v>
      </c>
      <c r="M350" s="42">
        <f t="shared" si="174"/>
        <v>29811.2</v>
      </c>
      <c r="N350" s="42">
        <f t="shared" si="174"/>
        <v>0</v>
      </c>
      <c r="O350" s="42">
        <f t="shared" si="174"/>
        <v>29811.2</v>
      </c>
    </row>
    <row r="351" spans="1:15" ht="173.25">
      <c r="A351" s="32" t="s">
        <v>851</v>
      </c>
      <c r="B351" s="91" t="s">
        <v>253</v>
      </c>
      <c r="C351" s="46" t="s">
        <v>487</v>
      </c>
      <c r="D351" s="46" t="s">
        <v>940</v>
      </c>
      <c r="E351" s="92" t="s">
        <v>50</v>
      </c>
      <c r="F351" s="37"/>
      <c r="G351" s="42">
        <f>SUM(G352,G354,G358)</f>
        <v>29378</v>
      </c>
      <c r="H351" s="42">
        <f aca="true" t="shared" si="175" ref="H351:O351">SUM(H352,H354,H358)</f>
        <v>0</v>
      </c>
      <c r="I351" s="42">
        <f t="shared" si="175"/>
        <v>29378</v>
      </c>
      <c r="J351" s="42">
        <f t="shared" si="175"/>
        <v>28806.2</v>
      </c>
      <c r="K351" s="42">
        <f t="shared" si="175"/>
        <v>0</v>
      </c>
      <c r="L351" s="42">
        <f t="shared" si="175"/>
        <v>28806.2</v>
      </c>
      <c r="M351" s="42">
        <f t="shared" si="175"/>
        <v>29811.2</v>
      </c>
      <c r="N351" s="42">
        <f t="shared" si="175"/>
        <v>0</v>
      </c>
      <c r="O351" s="42">
        <f t="shared" si="175"/>
        <v>29811.2</v>
      </c>
    </row>
    <row r="352" spans="1:15" ht="47.25">
      <c r="A352" s="32" t="s">
        <v>37</v>
      </c>
      <c r="B352" s="91" t="s">
        <v>253</v>
      </c>
      <c r="C352" s="46" t="s">
        <v>487</v>
      </c>
      <c r="D352" s="46" t="s">
        <v>940</v>
      </c>
      <c r="E352" s="92" t="s">
        <v>473</v>
      </c>
      <c r="F352" s="37"/>
      <c r="G352" s="42">
        <f aca="true" t="shared" si="176" ref="G352:O352">G353</f>
        <v>2120</v>
      </c>
      <c r="H352" s="42">
        <f t="shared" si="176"/>
        <v>0</v>
      </c>
      <c r="I352" s="42">
        <f t="shared" si="176"/>
        <v>2120</v>
      </c>
      <c r="J352" s="42">
        <f t="shared" si="176"/>
        <v>2220</v>
      </c>
      <c r="K352" s="42">
        <f t="shared" si="176"/>
        <v>0</v>
      </c>
      <c r="L352" s="42">
        <f t="shared" si="176"/>
        <v>2220</v>
      </c>
      <c r="M352" s="42">
        <f t="shared" si="176"/>
        <v>2350</v>
      </c>
      <c r="N352" s="42">
        <f t="shared" si="176"/>
        <v>0</v>
      </c>
      <c r="O352" s="42">
        <f t="shared" si="176"/>
        <v>2350</v>
      </c>
    </row>
    <row r="353" spans="1:15" ht="236.25">
      <c r="A353" s="21" t="s">
        <v>638</v>
      </c>
      <c r="B353" s="91" t="s">
        <v>253</v>
      </c>
      <c r="C353" s="46" t="s">
        <v>487</v>
      </c>
      <c r="D353" s="46" t="s">
        <v>940</v>
      </c>
      <c r="E353" s="37" t="s">
        <v>176</v>
      </c>
      <c r="F353" s="37">
        <v>100</v>
      </c>
      <c r="G353" s="42">
        <f>SUM(H353:I353)</f>
        <v>2120</v>
      </c>
      <c r="H353" s="28"/>
      <c r="I353" s="28">
        <v>2120</v>
      </c>
      <c r="J353" s="42">
        <f>SUM(K353:L353)</f>
        <v>2220</v>
      </c>
      <c r="K353" s="28"/>
      <c r="L353" s="28">
        <v>2220</v>
      </c>
      <c r="M353" s="42">
        <f>SUM(N353:O353)</f>
        <v>2350</v>
      </c>
      <c r="N353" s="28"/>
      <c r="O353" s="28">
        <v>2350</v>
      </c>
    </row>
    <row r="354" spans="1:15" ht="141.75">
      <c r="A354" s="32" t="s">
        <v>36</v>
      </c>
      <c r="B354" s="91" t="s">
        <v>253</v>
      </c>
      <c r="C354" s="46" t="s">
        <v>487</v>
      </c>
      <c r="D354" s="46" t="s">
        <v>940</v>
      </c>
      <c r="E354" s="92" t="s">
        <v>35</v>
      </c>
      <c r="F354" s="37"/>
      <c r="G354" s="42">
        <f aca="true" t="shared" si="177" ref="G354:O354">SUM(G355:G357)</f>
        <v>27108</v>
      </c>
      <c r="H354" s="42">
        <f t="shared" si="177"/>
        <v>0</v>
      </c>
      <c r="I354" s="42">
        <f t="shared" si="177"/>
        <v>27108</v>
      </c>
      <c r="J354" s="42">
        <f t="shared" si="177"/>
        <v>26586.2</v>
      </c>
      <c r="K354" s="42">
        <f t="shared" si="177"/>
        <v>0</v>
      </c>
      <c r="L354" s="42">
        <f t="shared" si="177"/>
        <v>26586.2</v>
      </c>
      <c r="M354" s="42">
        <f t="shared" si="177"/>
        <v>27461.2</v>
      </c>
      <c r="N354" s="42">
        <f t="shared" si="177"/>
        <v>0</v>
      </c>
      <c r="O354" s="42">
        <f t="shared" si="177"/>
        <v>27461.2</v>
      </c>
    </row>
    <row r="355" spans="1:15" ht="267.75">
      <c r="A355" s="35" t="s">
        <v>395</v>
      </c>
      <c r="B355" s="91" t="s">
        <v>253</v>
      </c>
      <c r="C355" s="46" t="s">
        <v>487</v>
      </c>
      <c r="D355" s="46" t="s">
        <v>940</v>
      </c>
      <c r="E355" s="37" t="s">
        <v>178</v>
      </c>
      <c r="F355" s="37">
        <v>100</v>
      </c>
      <c r="G355" s="42">
        <f>SUM(H355:I355)</f>
        <v>22522</v>
      </c>
      <c r="H355" s="28"/>
      <c r="I355" s="28">
        <v>22522</v>
      </c>
      <c r="J355" s="42">
        <f>SUM(K355:L355)</f>
        <v>23570</v>
      </c>
      <c r="K355" s="28"/>
      <c r="L355" s="28">
        <v>23570</v>
      </c>
      <c r="M355" s="42">
        <f>SUM(N355:O355)</f>
        <v>24530</v>
      </c>
      <c r="N355" s="28"/>
      <c r="O355" s="28">
        <v>24530</v>
      </c>
    </row>
    <row r="356" spans="1:15" ht="141.75">
      <c r="A356" s="21" t="s">
        <v>634</v>
      </c>
      <c r="B356" s="91" t="s">
        <v>253</v>
      </c>
      <c r="C356" s="46" t="s">
        <v>487</v>
      </c>
      <c r="D356" s="46" t="s">
        <v>940</v>
      </c>
      <c r="E356" s="37" t="s">
        <v>178</v>
      </c>
      <c r="F356" s="37">
        <v>200</v>
      </c>
      <c r="G356" s="42">
        <f>SUM(H356:I356)</f>
        <v>4574</v>
      </c>
      <c r="H356" s="28"/>
      <c r="I356" s="28">
        <v>4574</v>
      </c>
      <c r="J356" s="42">
        <f>SUM(K356:L356)</f>
        <v>3004.2</v>
      </c>
      <c r="K356" s="28"/>
      <c r="L356" s="28">
        <v>3004.2</v>
      </c>
      <c r="M356" s="42">
        <f>SUM(N356:O356)</f>
        <v>2919.2</v>
      </c>
      <c r="N356" s="28"/>
      <c r="O356" s="28">
        <v>2919.2</v>
      </c>
    </row>
    <row r="357" spans="1:15" ht="126">
      <c r="A357" s="21" t="s">
        <v>635</v>
      </c>
      <c r="B357" s="91" t="s">
        <v>253</v>
      </c>
      <c r="C357" s="46" t="s">
        <v>487</v>
      </c>
      <c r="D357" s="46" t="s">
        <v>940</v>
      </c>
      <c r="E357" s="37" t="s">
        <v>178</v>
      </c>
      <c r="F357" s="37">
        <v>800</v>
      </c>
      <c r="G357" s="42">
        <f>SUM(H357:I357)</f>
        <v>12</v>
      </c>
      <c r="H357" s="28"/>
      <c r="I357" s="28">
        <v>12</v>
      </c>
      <c r="J357" s="42">
        <f>SUM(K357:L357)</f>
        <v>12</v>
      </c>
      <c r="K357" s="28"/>
      <c r="L357" s="28">
        <v>12</v>
      </c>
      <c r="M357" s="42">
        <f>SUM(N357:O357)</f>
        <v>12</v>
      </c>
      <c r="N357" s="28"/>
      <c r="O357" s="28">
        <v>12</v>
      </c>
    </row>
    <row r="358" spans="1:15" ht="47.25">
      <c r="A358" s="21" t="s">
        <v>550</v>
      </c>
      <c r="B358" s="91" t="s">
        <v>253</v>
      </c>
      <c r="C358" s="46" t="s">
        <v>487</v>
      </c>
      <c r="D358" s="46" t="s">
        <v>940</v>
      </c>
      <c r="E358" s="92" t="s">
        <v>548</v>
      </c>
      <c r="F358" s="37"/>
      <c r="G358" s="42">
        <f>G359</f>
        <v>150</v>
      </c>
      <c r="H358" s="42">
        <f aca="true" t="shared" si="178" ref="H358:O358">H359</f>
        <v>0</v>
      </c>
      <c r="I358" s="42">
        <f t="shared" si="178"/>
        <v>150</v>
      </c>
      <c r="J358" s="42">
        <f t="shared" si="178"/>
        <v>0</v>
      </c>
      <c r="K358" s="42">
        <f t="shared" si="178"/>
        <v>0</v>
      </c>
      <c r="L358" s="42">
        <f t="shared" si="178"/>
        <v>0</v>
      </c>
      <c r="M358" s="42">
        <f t="shared" si="178"/>
        <v>0</v>
      </c>
      <c r="N358" s="42">
        <f t="shared" si="178"/>
        <v>0</v>
      </c>
      <c r="O358" s="42">
        <f t="shared" si="178"/>
        <v>0</v>
      </c>
    </row>
    <row r="359" spans="1:15" ht="63">
      <c r="A359" s="21" t="s">
        <v>116</v>
      </c>
      <c r="B359" s="91" t="s">
        <v>253</v>
      </c>
      <c r="C359" s="46" t="s">
        <v>487</v>
      </c>
      <c r="D359" s="46" t="s">
        <v>940</v>
      </c>
      <c r="E359" s="37" t="s">
        <v>549</v>
      </c>
      <c r="F359" s="37" t="s">
        <v>57</v>
      </c>
      <c r="G359" s="42">
        <f>SUM(H359:I359)</f>
        <v>150</v>
      </c>
      <c r="H359" s="28"/>
      <c r="I359" s="28">
        <v>150</v>
      </c>
      <c r="J359" s="42">
        <f>SUM(K359:L359)</f>
        <v>0</v>
      </c>
      <c r="K359" s="28"/>
      <c r="L359" s="28"/>
      <c r="M359" s="42">
        <f>SUM(N359:O359)</f>
        <v>0</v>
      </c>
      <c r="N359" s="28"/>
      <c r="O359" s="28"/>
    </row>
    <row r="360" spans="1:15" ht="15.75">
      <c r="A360" s="31" t="s">
        <v>54</v>
      </c>
      <c r="B360" s="86" t="s">
        <v>253</v>
      </c>
      <c r="C360" s="89">
        <v>10</v>
      </c>
      <c r="D360" s="37"/>
      <c r="E360" s="37"/>
      <c r="F360" s="37"/>
      <c r="G360" s="88">
        <f>SUM(G361,G371)</f>
        <v>21744</v>
      </c>
      <c r="H360" s="88">
        <f aca="true" t="shared" si="179" ref="H360:O360">SUM(H361,H371)</f>
        <v>21744</v>
      </c>
      <c r="I360" s="88">
        <f t="shared" si="179"/>
        <v>0</v>
      </c>
      <c r="J360" s="88">
        <f t="shared" si="179"/>
        <v>22496</v>
      </c>
      <c r="K360" s="88">
        <f t="shared" si="179"/>
        <v>22496</v>
      </c>
      <c r="L360" s="88">
        <f t="shared" si="179"/>
        <v>0</v>
      </c>
      <c r="M360" s="88">
        <f t="shared" si="179"/>
        <v>23371</v>
      </c>
      <c r="N360" s="88">
        <f t="shared" si="179"/>
        <v>23371</v>
      </c>
      <c r="O360" s="88">
        <f t="shared" si="179"/>
        <v>0</v>
      </c>
    </row>
    <row r="361" spans="1:15" ht="31.5">
      <c r="A361" s="31" t="s">
        <v>55</v>
      </c>
      <c r="B361" s="86" t="s">
        <v>253</v>
      </c>
      <c r="C361" s="89">
        <v>10</v>
      </c>
      <c r="D361" s="87" t="s">
        <v>939</v>
      </c>
      <c r="E361" s="37"/>
      <c r="F361" s="37"/>
      <c r="G361" s="88">
        <f aca="true" t="shared" si="180" ref="G361:O361">SUM(G362,G367)</f>
        <v>18251</v>
      </c>
      <c r="H361" s="88">
        <f t="shared" si="180"/>
        <v>18251</v>
      </c>
      <c r="I361" s="88">
        <f t="shared" si="180"/>
        <v>0</v>
      </c>
      <c r="J361" s="88">
        <f t="shared" si="180"/>
        <v>19003</v>
      </c>
      <c r="K361" s="88">
        <f t="shared" si="180"/>
        <v>19003</v>
      </c>
      <c r="L361" s="88">
        <f t="shared" si="180"/>
        <v>0</v>
      </c>
      <c r="M361" s="88">
        <f t="shared" si="180"/>
        <v>19878</v>
      </c>
      <c r="N361" s="88">
        <f t="shared" si="180"/>
        <v>19878</v>
      </c>
      <c r="O361" s="88">
        <f t="shared" si="180"/>
        <v>0</v>
      </c>
    </row>
    <row r="362" spans="1:15" ht="94.5">
      <c r="A362" s="21" t="s">
        <v>833</v>
      </c>
      <c r="B362" s="91" t="s">
        <v>253</v>
      </c>
      <c r="C362" s="37">
        <v>10</v>
      </c>
      <c r="D362" s="46" t="s">
        <v>939</v>
      </c>
      <c r="E362" s="92" t="s">
        <v>164</v>
      </c>
      <c r="F362" s="37"/>
      <c r="G362" s="42">
        <f>G363</f>
        <v>11099</v>
      </c>
      <c r="H362" s="42">
        <f aca="true" t="shared" si="181" ref="H362:O363">H363</f>
        <v>11099</v>
      </c>
      <c r="I362" s="42">
        <f t="shared" si="181"/>
        <v>0</v>
      </c>
      <c r="J362" s="42">
        <f t="shared" si="181"/>
        <v>11490</v>
      </c>
      <c r="K362" s="42">
        <f t="shared" si="181"/>
        <v>11490</v>
      </c>
      <c r="L362" s="42">
        <f t="shared" si="181"/>
        <v>0</v>
      </c>
      <c r="M362" s="42">
        <f t="shared" si="181"/>
        <v>11897</v>
      </c>
      <c r="N362" s="42">
        <f t="shared" si="181"/>
        <v>11897</v>
      </c>
      <c r="O362" s="42">
        <f t="shared" si="181"/>
        <v>0</v>
      </c>
    </row>
    <row r="363" spans="1:15" ht="173.25">
      <c r="A363" s="21" t="s">
        <v>851</v>
      </c>
      <c r="B363" s="91" t="s">
        <v>253</v>
      </c>
      <c r="C363" s="37">
        <v>10</v>
      </c>
      <c r="D363" s="46" t="s">
        <v>939</v>
      </c>
      <c r="E363" s="92" t="s">
        <v>619</v>
      </c>
      <c r="F363" s="37"/>
      <c r="G363" s="42">
        <f>G364</f>
        <v>11099</v>
      </c>
      <c r="H363" s="42">
        <f t="shared" si="181"/>
        <v>11099</v>
      </c>
      <c r="I363" s="42">
        <f t="shared" si="181"/>
        <v>0</v>
      </c>
      <c r="J363" s="42">
        <f t="shared" si="181"/>
        <v>11490</v>
      </c>
      <c r="K363" s="42">
        <f t="shared" si="181"/>
        <v>11490</v>
      </c>
      <c r="L363" s="42">
        <f t="shared" si="181"/>
        <v>0</v>
      </c>
      <c r="M363" s="42">
        <f t="shared" si="181"/>
        <v>11897</v>
      </c>
      <c r="N363" s="42">
        <f t="shared" si="181"/>
        <v>11897</v>
      </c>
      <c r="O363" s="42">
        <f t="shared" si="181"/>
        <v>0</v>
      </c>
    </row>
    <row r="364" spans="1:15" ht="63">
      <c r="A364" s="21" t="s">
        <v>34</v>
      </c>
      <c r="B364" s="91" t="s">
        <v>253</v>
      </c>
      <c r="C364" s="37">
        <v>10</v>
      </c>
      <c r="D364" s="46" t="s">
        <v>939</v>
      </c>
      <c r="E364" s="92" t="s">
        <v>620</v>
      </c>
      <c r="F364" s="37"/>
      <c r="G364" s="42">
        <f aca="true" t="shared" si="182" ref="G364:O364">SUM(G365:G366)</f>
        <v>11099</v>
      </c>
      <c r="H364" s="42">
        <f t="shared" si="182"/>
        <v>11099</v>
      </c>
      <c r="I364" s="42">
        <f t="shared" si="182"/>
        <v>0</v>
      </c>
      <c r="J364" s="42">
        <f t="shared" si="182"/>
        <v>11490</v>
      </c>
      <c r="K364" s="42">
        <f t="shared" si="182"/>
        <v>11490</v>
      </c>
      <c r="L364" s="42">
        <f t="shared" si="182"/>
        <v>0</v>
      </c>
      <c r="M364" s="42">
        <f t="shared" si="182"/>
        <v>11897</v>
      </c>
      <c r="N364" s="42">
        <f t="shared" si="182"/>
        <v>11897</v>
      </c>
      <c r="O364" s="42">
        <f t="shared" si="182"/>
        <v>0</v>
      </c>
    </row>
    <row r="365" spans="1:15" ht="409.5">
      <c r="A365" s="35" t="s">
        <v>480</v>
      </c>
      <c r="B365" s="91" t="s">
        <v>253</v>
      </c>
      <c r="C365" s="37">
        <v>10</v>
      </c>
      <c r="D365" s="46" t="s">
        <v>939</v>
      </c>
      <c r="E365" s="37" t="s">
        <v>177</v>
      </c>
      <c r="F365" s="37" t="s">
        <v>428</v>
      </c>
      <c r="G365" s="42">
        <f>SUM(H365:I365)</f>
        <v>8800</v>
      </c>
      <c r="H365" s="42">
        <v>8800</v>
      </c>
      <c r="I365" s="42"/>
      <c r="J365" s="42">
        <f>SUM(K365:L365)</f>
        <v>9110</v>
      </c>
      <c r="K365" s="42">
        <v>9110</v>
      </c>
      <c r="L365" s="42"/>
      <c r="M365" s="42">
        <f>SUM(N365:O365)</f>
        <v>9437</v>
      </c>
      <c r="N365" s="42">
        <v>9437</v>
      </c>
      <c r="O365" s="42"/>
    </row>
    <row r="366" spans="1:15" ht="283.5">
      <c r="A366" s="35" t="s">
        <v>618</v>
      </c>
      <c r="B366" s="91" t="s">
        <v>253</v>
      </c>
      <c r="C366" s="37">
        <v>10</v>
      </c>
      <c r="D366" s="46" t="s">
        <v>939</v>
      </c>
      <c r="E366" s="37" t="s">
        <v>177</v>
      </c>
      <c r="F366" s="37" t="s">
        <v>57</v>
      </c>
      <c r="G366" s="42">
        <f>SUM(H366:I366)</f>
        <v>2299</v>
      </c>
      <c r="H366" s="42">
        <v>2299</v>
      </c>
      <c r="I366" s="42"/>
      <c r="J366" s="42">
        <f>SUM(K366:L366)</f>
        <v>2380</v>
      </c>
      <c r="K366" s="42">
        <v>2380</v>
      </c>
      <c r="L366" s="42"/>
      <c r="M366" s="42">
        <f>SUM(N366:O366)</f>
        <v>2460</v>
      </c>
      <c r="N366" s="42">
        <v>2460</v>
      </c>
      <c r="O366" s="88"/>
    </row>
    <row r="367" spans="1:15" ht="94.5">
      <c r="A367" s="32" t="s">
        <v>569</v>
      </c>
      <c r="B367" s="91" t="s">
        <v>253</v>
      </c>
      <c r="C367" s="37">
        <v>10</v>
      </c>
      <c r="D367" s="46" t="s">
        <v>939</v>
      </c>
      <c r="E367" s="95" t="s">
        <v>581</v>
      </c>
      <c r="F367" s="37"/>
      <c r="G367" s="42">
        <f>G368</f>
        <v>7152</v>
      </c>
      <c r="H367" s="42">
        <f aca="true" t="shared" si="183" ref="H367:O368">H368</f>
        <v>7152</v>
      </c>
      <c r="I367" s="42">
        <f t="shared" si="183"/>
        <v>0</v>
      </c>
      <c r="J367" s="42">
        <f>J368</f>
        <v>7513</v>
      </c>
      <c r="K367" s="42">
        <f t="shared" si="183"/>
        <v>7513</v>
      </c>
      <c r="L367" s="42">
        <f t="shared" si="183"/>
        <v>0</v>
      </c>
      <c r="M367" s="42">
        <f>M368</f>
        <v>7981</v>
      </c>
      <c r="N367" s="42">
        <f t="shared" si="183"/>
        <v>7981</v>
      </c>
      <c r="O367" s="42">
        <f t="shared" si="183"/>
        <v>0</v>
      </c>
    </row>
    <row r="368" spans="1:15" ht="141.75">
      <c r="A368" s="32" t="s">
        <v>852</v>
      </c>
      <c r="B368" s="91" t="s">
        <v>253</v>
      </c>
      <c r="C368" s="37">
        <v>10</v>
      </c>
      <c r="D368" s="46" t="s">
        <v>939</v>
      </c>
      <c r="E368" s="95" t="s">
        <v>38</v>
      </c>
      <c r="F368" s="37"/>
      <c r="G368" s="42">
        <f>G369</f>
        <v>7152</v>
      </c>
      <c r="H368" s="42">
        <f t="shared" si="183"/>
        <v>7152</v>
      </c>
      <c r="I368" s="42">
        <f t="shared" si="183"/>
        <v>0</v>
      </c>
      <c r="J368" s="42">
        <f>J369</f>
        <v>7513</v>
      </c>
      <c r="K368" s="42">
        <f t="shared" si="183"/>
        <v>7513</v>
      </c>
      <c r="L368" s="42">
        <f t="shared" si="183"/>
        <v>0</v>
      </c>
      <c r="M368" s="42">
        <f>M369</f>
        <v>7981</v>
      </c>
      <c r="N368" s="42">
        <f t="shared" si="183"/>
        <v>7981</v>
      </c>
      <c r="O368" s="42">
        <f t="shared" si="183"/>
        <v>0</v>
      </c>
    </row>
    <row r="369" spans="1:15" ht="63">
      <c r="A369" s="32" t="s">
        <v>422</v>
      </c>
      <c r="B369" s="91" t="s">
        <v>253</v>
      </c>
      <c r="C369" s="37">
        <v>10</v>
      </c>
      <c r="D369" s="46" t="s">
        <v>939</v>
      </c>
      <c r="E369" s="95" t="s">
        <v>39</v>
      </c>
      <c r="F369" s="37"/>
      <c r="G369" s="42">
        <f>SUM(H369:I369)</f>
        <v>7152</v>
      </c>
      <c r="H369" s="42">
        <f>SUM(H370:H370)</f>
        <v>7152</v>
      </c>
      <c r="I369" s="42">
        <f>SUM(I370:I370)</f>
        <v>0</v>
      </c>
      <c r="J369" s="42">
        <f>SUM(K369:L369)</f>
        <v>7513</v>
      </c>
      <c r="K369" s="42">
        <f>SUM(K370:K370)</f>
        <v>7513</v>
      </c>
      <c r="L369" s="42">
        <f>SUM(L370:L370)</f>
        <v>0</v>
      </c>
      <c r="M369" s="42">
        <f>SUM(N369:O369)</f>
        <v>7981</v>
      </c>
      <c r="N369" s="42">
        <f>SUM(N370:N370)</f>
        <v>7981</v>
      </c>
      <c r="O369" s="42">
        <f>SUM(O370:O370)</f>
        <v>0</v>
      </c>
    </row>
    <row r="370" spans="1:15" ht="141.75">
      <c r="A370" s="32" t="s">
        <v>610</v>
      </c>
      <c r="B370" s="91" t="s">
        <v>253</v>
      </c>
      <c r="C370" s="37">
        <v>10</v>
      </c>
      <c r="D370" s="46" t="s">
        <v>939</v>
      </c>
      <c r="E370" s="96" t="s">
        <v>179</v>
      </c>
      <c r="F370" s="37" t="s">
        <v>53</v>
      </c>
      <c r="G370" s="42">
        <f>SUM(H370:I370)</f>
        <v>7152</v>
      </c>
      <c r="H370" s="42">
        <v>7152</v>
      </c>
      <c r="I370" s="42"/>
      <c r="J370" s="42">
        <f>SUM(K370:L370)</f>
        <v>7513</v>
      </c>
      <c r="K370" s="42">
        <v>7513</v>
      </c>
      <c r="L370" s="42"/>
      <c r="M370" s="42">
        <f>SUM(N370:O370)</f>
        <v>7981</v>
      </c>
      <c r="N370" s="42">
        <v>7981</v>
      </c>
      <c r="O370" s="42"/>
    </row>
    <row r="371" spans="1:15" ht="15.75">
      <c r="A371" s="31" t="s">
        <v>58</v>
      </c>
      <c r="B371" s="86" t="s">
        <v>253</v>
      </c>
      <c r="C371" s="89">
        <v>10</v>
      </c>
      <c r="D371" s="87" t="s">
        <v>465</v>
      </c>
      <c r="E371" s="37"/>
      <c r="F371" s="37"/>
      <c r="G371" s="88">
        <f aca="true" t="shared" si="184" ref="G371:O373">G372</f>
        <v>3493</v>
      </c>
      <c r="H371" s="88">
        <f t="shared" si="184"/>
        <v>3493</v>
      </c>
      <c r="I371" s="88">
        <f t="shared" si="184"/>
        <v>0</v>
      </c>
      <c r="J371" s="88">
        <f t="shared" si="184"/>
        <v>3493</v>
      </c>
      <c r="K371" s="88">
        <f t="shared" si="184"/>
        <v>3493</v>
      </c>
      <c r="L371" s="88">
        <f t="shared" si="184"/>
        <v>0</v>
      </c>
      <c r="M371" s="88">
        <f t="shared" si="184"/>
        <v>3493</v>
      </c>
      <c r="N371" s="88">
        <f t="shared" si="184"/>
        <v>3493</v>
      </c>
      <c r="O371" s="88">
        <f t="shared" si="184"/>
        <v>0</v>
      </c>
    </row>
    <row r="372" spans="1:15" ht="94.5">
      <c r="A372" s="32" t="s">
        <v>833</v>
      </c>
      <c r="B372" s="100">
        <v>871</v>
      </c>
      <c r="C372" s="37">
        <v>10</v>
      </c>
      <c r="D372" s="46" t="s">
        <v>465</v>
      </c>
      <c r="E372" s="95" t="s">
        <v>164</v>
      </c>
      <c r="F372" s="37"/>
      <c r="G372" s="42">
        <f>G373</f>
        <v>3493</v>
      </c>
      <c r="H372" s="42">
        <f t="shared" si="184"/>
        <v>3493</v>
      </c>
      <c r="I372" s="42">
        <f t="shared" si="184"/>
        <v>0</v>
      </c>
      <c r="J372" s="42">
        <f>J373</f>
        <v>3493</v>
      </c>
      <c r="K372" s="42">
        <f t="shared" si="184"/>
        <v>3493</v>
      </c>
      <c r="L372" s="42">
        <f t="shared" si="184"/>
        <v>0</v>
      </c>
      <c r="M372" s="42">
        <f>M373</f>
        <v>3493</v>
      </c>
      <c r="N372" s="42">
        <f t="shared" si="184"/>
        <v>3493</v>
      </c>
      <c r="O372" s="42">
        <f t="shared" si="184"/>
        <v>0</v>
      </c>
    </row>
    <row r="373" spans="1:15" ht="141.75">
      <c r="A373" s="32" t="s">
        <v>108</v>
      </c>
      <c r="B373" s="100">
        <v>871</v>
      </c>
      <c r="C373" s="37">
        <v>10</v>
      </c>
      <c r="D373" s="46" t="s">
        <v>465</v>
      </c>
      <c r="E373" s="95" t="s">
        <v>165</v>
      </c>
      <c r="F373" s="37"/>
      <c r="G373" s="42">
        <f>G374</f>
        <v>3493</v>
      </c>
      <c r="H373" s="42">
        <f t="shared" si="184"/>
        <v>3493</v>
      </c>
      <c r="I373" s="42">
        <f t="shared" si="184"/>
        <v>0</v>
      </c>
      <c r="J373" s="42">
        <f>J374</f>
        <v>3493</v>
      </c>
      <c r="K373" s="42">
        <f t="shared" si="184"/>
        <v>3493</v>
      </c>
      <c r="L373" s="42">
        <f t="shared" si="184"/>
        <v>0</v>
      </c>
      <c r="M373" s="42">
        <f>M374</f>
        <v>3493</v>
      </c>
      <c r="N373" s="42">
        <f t="shared" si="184"/>
        <v>3493</v>
      </c>
      <c r="O373" s="42">
        <f t="shared" si="184"/>
        <v>0</v>
      </c>
    </row>
    <row r="374" spans="1:15" ht="94.5">
      <c r="A374" s="94" t="s">
        <v>593</v>
      </c>
      <c r="B374" s="100">
        <v>871</v>
      </c>
      <c r="C374" s="37">
        <v>10</v>
      </c>
      <c r="D374" s="46" t="s">
        <v>465</v>
      </c>
      <c r="E374" s="95" t="s">
        <v>423</v>
      </c>
      <c r="F374" s="37"/>
      <c r="G374" s="42">
        <f aca="true" t="shared" si="185" ref="G374:O374">SUM(G375:G375)</f>
        <v>3493</v>
      </c>
      <c r="H374" s="42">
        <f t="shared" si="185"/>
        <v>3493</v>
      </c>
      <c r="I374" s="42">
        <f t="shared" si="185"/>
        <v>0</v>
      </c>
      <c r="J374" s="42">
        <f t="shared" si="185"/>
        <v>3493</v>
      </c>
      <c r="K374" s="42">
        <f t="shared" si="185"/>
        <v>3493</v>
      </c>
      <c r="L374" s="42">
        <f t="shared" si="185"/>
        <v>0</v>
      </c>
      <c r="M374" s="42">
        <f t="shared" si="185"/>
        <v>3493</v>
      </c>
      <c r="N374" s="42">
        <f t="shared" si="185"/>
        <v>3493</v>
      </c>
      <c r="O374" s="42">
        <f t="shared" si="185"/>
        <v>0</v>
      </c>
    </row>
    <row r="375" spans="1:15" ht="252">
      <c r="A375" s="94" t="s">
        <v>611</v>
      </c>
      <c r="B375" s="100">
        <v>871</v>
      </c>
      <c r="C375" s="37">
        <v>10</v>
      </c>
      <c r="D375" s="46" t="s">
        <v>465</v>
      </c>
      <c r="E375" s="96" t="s">
        <v>180</v>
      </c>
      <c r="F375" s="37" t="s">
        <v>53</v>
      </c>
      <c r="G375" s="42">
        <f>SUM(H375:I375)</f>
        <v>3493</v>
      </c>
      <c r="H375" s="42">
        <v>3493</v>
      </c>
      <c r="I375" s="42">
        <v>0</v>
      </c>
      <c r="J375" s="42">
        <f>SUM(K375:L375)</f>
        <v>3493</v>
      </c>
      <c r="K375" s="42">
        <v>3493</v>
      </c>
      <c r="L375" s="42">
        <v>0</v>
      </c>
      <c r="M375" s="42">
        <f>SUM(N375:O375)</f>
        <v>3493</v>
      </c>
      <c r="N375" s="42">
        <v>3493</v>
      </c>
      <c r="O375" s="42"/>
    </row>
    <row r="376" spans="1:15" ht="78.75">
      <c r="A376" s="27" t="s">
        <v>257</v>
      </c>
      <c r="B376" s="85">
        <v>872</v>
      </c>
      <c r="C376" s="37"/>
      <c r="D376" s="37"/>
      <c r="E376" s="37"/>
      <c r="F376" s="37"/>
      <c r="G376" s="88">
        <f aca="true" t="shared" si="186" ref="G376:O376">SUM(G377,G383,G426)</f>
        <v>100506.1</v>
      </c>
      <c r="H376" s="88">
        <f t="shared" si="186"/>
        <v>1012.1</v>
      </c>
      <c r="I376" s="88">
        <f t="shared" si="186"/>
        <v>99494</v>
      </c>
      <c r="J376" s="88">
        <f t="shared" si="186"/>
        <v>96133.7</v>
      </c>
      <c r="K376" s="88">
        <f t="shared" si="186"/>
        <v>541.7</v>
      </c>
      <c r="L376" s="88">
        <f t="shared" si="186"/>
        <v>95592</v>
      </c>
      <c r="M376" s="88">
        <f t="shared" si="186"/>
        <v>98357.7</v>
      </c>
      <c r="N376" s="88">
        <f t="shared" si="186"/>
        <v>559.7</v>
      </c>
      <c r="O376" s="88">
        <f t="shared" si="186"/>
        <v>97798</v>
      </c>
    </row>
    <row r="377" spans="1:15" ht="15.75">
      <c r="A377" s="31" t="s">
        <v>52</v>
      </c>
      <c r="B377" s="86" t="s">
        <v>258</v>
      </c>
      <c r="C377" s="87" t="s">
        <v>487</v>
      </c>
      <c r="D377" s="37"/>
      <c r="E377" s="37"/>
      <c r="F377" s="37"/>
      <c r="G377" s="88">
        <f>SUM(G378,)</f>
        <v>12742</v>
      </c>
      <c r="H377" s="88">
        <f aca="true" t="shared" si="187" ref="H377:O377">SUM(H378,)</f>
        <v>0</v>
      </c>
      <c r="I377" s="88">
        <f t="shared" si="187"/>
        <v>12742</v>
      </c>
      <c r="J377" s="88">
        <f t="shared" si="187"/>
        <v>13379</v>
      </c>
      <c r="K377" s="88">
        <f t="shared" si="187"/>
        <v>0</v>
      </c>
      <c r="L377" s="88">
        <f t="shared" si="187"/>
        <v>13379</v>
      </c>
      <c r="M377" s="88">
        <f t="shared" si="187"/>
        <v>13904</v>
      </c>
      <c r="N377" s="88">
        <f t="shared" si="187"/>
        <v>0</v>
      </c>
      <c r="O377" s="88">
        <f t="shared" si="187"/>
        <v>13904</v>
      </c>
    </row>
    <row r="378" spans="1:15" ht="31.5">
      <c r="A378" s="31" t="s">
        <v>437</v>
      </c>
      <c r="B378" s="86" t="s">
        <v>258</v>
      </c>
      <c r="C378" s="87" t="s">
        <v>487</v>
      </c>
      <c r="D378" s="87" t="s">
        <v>939</v>
      </c>
      <c r="E378" s="37"/>
      <c r="F378" s="37"/>
      <c r="G378" s="88">
        <f aca="true" t="shared" si="188" ref="G378:O379">G379</f>
        <v>12742</v>
      </c>
      <c r="H378" s="88">
        <f t="shared" si="188"/>
        <v>0</v>
      </c>
      <c r="I378" s="88">
        <f t="shared" si="188"/>
        <v>12742</v>
      </c>
      <c r="J378" s="88">
        <f t="shared" si="188"/>
        <v>13379</v>
      </c>
      <c r="K378" s="88">
        <f t="shared" si="188"/>
        <v>0</v>
      </c>
      <c r="L378" s="88">
        <f t="shared" si="188"/>
        <v>13379</v>
      </c>
      <c r="M378" s="88">
        <f t="shared" si="188"/>
        <v>13904</v>
      </c>
      <c r="N378" s="88">
        <f t="shared" si="188"/>
        <v>0</v>
      </c>
      <c r="O378" s="88">
        <f t="shared" si="188"/>
        <v>13904</v>
      </c>
    </row>
    <row r="379" spans="1:15" ht="94.5">
      <c r="A379" s="32" t="s">
        <v>833</v>
      </c>
      <c r="B379" s="135">
        <v>872</v>
      </c>
      <c r="C379" s="46" t="s">
        <v>487</v>
      </c>
      <c r="D379" s="46" t="s">
        <v>939</v>
      </c>
      <c r="E379" s="92" t="s">
        <v>164</v>
      </c>
      <c r="F379" s="37"/>
      <c r="G379" s="42">
        <f t="shared" si="188"/>
        <v>12742</v>
      </c>
      <c r="H379" s="42">
        <f t="shared" si="188"/>
        <v>0</v>
      </c>
      <c r="I379" s="42">
        <f t="shared" si="188"/>
        <v>12742</v>
      </c>
      <c r="J379" s="42">
        <f t="shared" si="188"/>
        <v>13379</v>
      </c>
      <c r="K379" s="42">
        <f t="shared" si="188"/>
        <v>0</v>
      </c>
      <c r="L379" s="42">
        <f t="shared" si="188"/>
        <v>13379</v>
      </c>
      <c r="M379" s="42">
        <f t="shared" si="188"/>
        <v>13904</v>
      </c>
      <c r="N379" s="42">
        <f t="shared" si="188"/>
        <v>0</v>
      </c>
      <c r="O379" s="42">
        <f t="shared" si="188"/>
        <v>13904</v>
      </c>
    </row>
    <row r="380" spans="1:15" ht="141.75">
      <c r="A380" s="32" t="s">
        <v>850</v>
      </c>
      <c r="B380" s="135">
        <v>872</v>
      </c>
      <c r="C380" s="46" t="s">
        <v>487</v>
      </c>
      <c r="D380" s="46" t="s">
        <v>939</v>
      </c>
      <c r="E380" s="92" t="s">
        <v>47</v>
      </c>
      <c r="F380" s="37"/>
      <c r="G380" s="42">
        <f>SUM(G381,)</f>
        <v>12742</v>
      </c>
      <c r="H380" s="42">
        <f aca="true" t="shared" si="189" ref="H380:O380">SUM(H381,)</f>
        <v>0</v>
      </c>
      <c r="I380" s="42">
        <f t="shared" si="189"/>
        <v>12742</v>
      </c>
      <c r="J380" s="42">
        <f t="shared" si="189"/>
        <v>13379</v>
      </c>
      <c r="K380" s="42">
        <f t="shared" si="189"/>
        <v>0</v>
      </c>
      <c r="L380" s="42">
        <f t="shared" si="189"/>
        <v>13379</v>
      </c>
      <c r="M380" s="42">
        <f t="shared" si="189"/>
        <v>13904</v>
      </c>
      <c r="N380" s="42">
        <f t="shared" si="189"/>
        <v>0</v>
      </c>
      <c r="O380" s="42">
        <f t="shared" si="189"/>
        <v>13904</v>
      </c>
    </row>
    <row r="381" spans="1:15" ht="94.5">
      <c r="A381" s="32" t="s">
        <v>49</v>
      </c>
      <c r="B381" s="135">
        <v>872</v>
      </c>
      <c r="C381" s="46" t="s">
        <v>487</v>
      </c>
      <c r="D381" s="46" t="s">
        <v>939</v>
      </c>
      <c r="E381" s="92" t="s">
        <v>48</v>
      </c>
      <c r="F381" s="37"/>
      <c r="G381" s="42">
        <f aca="true" t="shared" si="190" ref="G381:O381">SUM(G382:G382)</f>
        <v>12742</v>
      </c>
      <c r="H381" s="42">
        <f t="shared" si="190"/>
        <v>0</v>
      </c>
      <c r="I381" s="42">
        <f t="shared" si="190"/>
        <v>12742</v>
      </c>
      <c r="J381" s="42">
        <f t="shared" si="190"/>
        <v>13379</v>
      </c>
      <c r="K381" s="42">
        <f t="shared" si="190"/>
        <v>0</v>
      </c>
      <c r="L381" s="42">
        <f t="shared" si="190"/>
        <v>13379</v>
      </c>
      <c r="M381" s="42">
        <f t="shared" si="190"/>
        <v>13904</v>
      </c>
      <c r="N381" s="42">
        <f t="shared" si="190"/>
        <v>0</v>
      </c>
      <c r="O381" s="42">
        <f t="shared" si="190"/>
        <v>13904</v>
      </c>
    </row>
    <row r="382" spans="1:15" ht="189">
      <c r="A382" s="94" t="s">
        <v>592</v>
      </c>
      <c r="B382" s="135">
        <v>872</v>
      </c>
      <c r="C382" s="46" t="s">
        <v>487</v>
      </c>
      <c r="D382" s="46" t="s">
        <v>939</v>
      </c>
      <c r="E382" s="37" t="s">
        <v>174</v>
      </c>
      <c r="F382" s="37" t="s">
        <v>53</v>
      </c>
      <c r="G382" s="42">
        <f>SUM(H382:I382)</f>
        <v>12742</v>
      </c>
      <c r="H382" s="42">
        <v>0</v>
      </c>
      <c r="I382" s="42">
        <v>12742</v>
      </c>
      <c r="J382" s="42">
        <f>SUM(K382:L382)</f>
        <v>13379</v>
      </c>
      <c r="K382" s="42">
        <v>0</v>
      </c>
      <c r="L382" s="42">
        <v>13379</v>
      </c>
      <c r="M382" s="42">
        <f>SUM(N382:O382)</f>
        <v>13904</v>
      </c>
      <c r="N382" s="42"/>
      <c r="O382" s="42">
        <v>13904</v>
      </c>
    </row>
    <row r="383" spans="1:15" s="40" customFormat="1" ht="15.75">
      <c r="A383" s="129" t="s">
        <v>259</v>
      </c>
      <c r="B383" s="86" t="s">
        <v>258</v>
      </c>
      <c r="C383" s="85" t="s">
        <v>941</v>
      </c>
      <c r="D383" s="89"/>
      <c r="E383" s="89"/>
      <c r="F383" s="37"/>
      <c r="G383" s="88">
        <f aca="true" t="shared" si="191" ref="G383:O383">SUM(G384,G417)</f>
        <v>86985.1</v>
      </c>
      <c r="H383" s="88">
        <f t="shared" si="191"/>
        <v>583.1</v>
      </c>
      <c r="I383" s="88">
        <f t="shared" si="191"/>
        <v>86402</v>
      </c>
      <c r="J383" s="88">
        <f t="shared" si="191"/>
        <v>82308.7</v>
      </c>
      <c r="K383" s="88">
        <f t="shared" si="191"/>
        <v>95.7</v>
      </c>
      <c r="L383" s="88">
        <f t="shared" si="191"/>
        <v>82213</v>
      </c>
      <c r="M383" s="88">
        <f t="shared" si="191"/>
        <v>83989.7</v>
      </c>
      <c r="N383" s="88">
        <f t="shared" si="191"/>
        <v>95.7</v>
      </c>
      <c r="O383" s="88">
        <f t="shared" si="191"/>
        <v>83894</v>
      </c>
    </row>
    <row r="384" spans="1:15" s="40" customFormat="1" ht="15.75">
      <c r="A384" s="129" t="s">
        <v>260</v>
      </c>
      <c r="B384" s="105" t="s">
        <v>258</v>
      </c>
      <c r="C384" s="85" t="s">
        <v>941</v>
      </c>
      <c r="D384" s="87" t="s">
        <v>464</v>
      </c>
      <c r="E384" s="89"/>
      <c r="F384" s="89"/>
      <c r="G384" s="88">
        <f>SUM(G385,G390)</f>
        <v>79317.40000000001</v>
      </c>
      <c r="H384" s="88">
        <f aca="true" t="shared" si="192" ref="H384:O384">SUM(H385,H390)</f>
        <v>583.1</v>
      </c>
      <c r="I384" s="88">
        <f t="shared" si="192"/>
        <v>78734.3</v>
      </c>
      <c r="J384" s="88">
        <f t="shared" si="192"/>
        <v>73462.7</v>
      </c>
      <c r="K384" s="88">
        <f t="shared" si="192"/>
        <v>95.7</v>
      </c>
      <c r="L384" s="88">
        <f t="shared" si="192"/>
        <v>73367</v>
      </c>
      <c r="M384" s="88">
        <f t="shared" si="192"/>
        <v>74883.7</v>
      </c>
      <c r="N384" s="88">
        <f t="shared" si="192"/>
        <v>95.7</v>
      </c>
      <c r="O384" s="88">
        <f t="shared" si="192"/>
        <v>74788</v>
      </c>
    </row>
    <row r="385" spans="1:15" ht="94.5">
      <c r="A385" s="32" t="s">
        <v>569</v>
      </c>
      <c r="B385" s="91" t="s">
        <v>258</v>
      </c>
      <c r="C385" s="135" t="s">
        <v>941</v>
      </c>
      <c r="D385" s="46" t="s">
        <v>464</v>
      </c>
      <c r="E385" s="95" t="s">
        <v>581</v>
      </c>
      <c r="F385" s="37"/>
      <c r="G385" s="42">
        <f>G386</f>
        <v>220.3</v>
      </c>
      <c r="H385" s="42">
        <f aca="true" t="shared" si="193" ref="H385:O386">H386</f>
        <v>209.3</v>
      </c>
      <c r="I385" s="42">
        <f t="shared" si="193"/>
        <v>11</v>
      </c>
      <c r="J385" s="42">
        <f t="shared" si="193"/>
        <v>0</v>
      </c>
      <c r="K385" s="42">
        <f t="shared" si="193"/>
        <v>0</v>
      </c>
      <c r="L385" s="42">
        <f t="shared" si="193"/>
        <v>0</v>
      </c>
      <c r="M385" s="42">
        <f t="shared" si="193"/>
        <v>0</v>
      </c>
      <c r="N385" s="42">
        <f t="shared" si="193"/>
        <v>0</v>
      </c>
      <c r="O385" s="42">
        <f t="shared" si="193"/>
        <v>0</v>
      </c>
    </row>
    <row r="386" spans="1:15" ht="141.75">
      <c r="A386" s="94" t="s">
        <v>912</v>
      </c>
      <c r="B386" s="100">
        <v>872</v>
      </c>
      <c r="C386" s="135" t="s">
        <v>941</v>
      </c>
      <c r="D386" s="46" t="s">
        <v>464</v>
      </c>
      <c r="E386" s="95" t="s">
        <v>913</v>
      </c>
      <c r="F386" s="89"/>
      <c r="G386" s="42">
        <f>G387</f>
        <v>220.3</v>
      </c>
      <c r="H386" s="42">
        <f t="shared" si="193"/>
        <v>209.3</v>
      </c>
      <c r="I386" s="42">
        <f t="shared" si="193"/>
        <v>11</v>
      </c>
      <c r="J386" s="42">
        <f t="shared" si="193"/>
        <v>0</v>
      </c>
      <c r="K386" s="42">
        <f t="shared" si="193"/>
        <v>0</v>
      </c>
      <c r="L386" s="42">
        <f t="shared" si="193"/>
        <v>0</v>
      </c>
      <c r="M386" s="42">
        <f t="shared" si="193"/>
        <v>0</v>
      </c>
      <c r="N386" s="42">
        <f t="shared" si="193"/>
        <v>0</v>
      </c>
      <c r="O386" s="42">
        <f t="shared" si="193"/>
        <v>0</v>
      </c>
    </row>
    <row r="387" spans="1:15" ht="157.5">
      <c r="A387" s="94" t="s">
        <v>915</v>
      </c>
      <c r="B387" s="100">
        <v>872</v>
      </c>
      <c r="C387" s="135" t="s">
        <v>941</v>
      </c>
      <c r="D387" s="46" t="s">
        <v>464</v>
      </c>
      <c r="E387" s="95" t="s">
        <v>914</v>
      </c>
      <c r="F387" s="37"/>
      <c r="G387" s="42">
        <f>SUM(G388:G389)</f>
        <v>220.3</v>
      </c>
      <c r="H387" s="42">
        <f aca="true" t="shared" si="194" ref="H387:O387">SUM(H388:H389)</f>
        <v>209.3</v>
      </c>
      <c r="I387" s="42">
        <f t="shared" si="194"/>
        <v>11</v>
      </c>
      <c r="J387" s="42">
        <f t="shared" si="194"/>
        <v>0</v>
      </c>
      <c r="K387" s="42">
        <f t="shared" si="194"/>
        <v>0</v>
      </c>
      <c r="L387" s="42">
        <f t="shared" si="194"/>
        <v>0</v>
      </c>
      <c r="M387" s="42">
        <f t="shared" si="194"/>
        <v>0</v>
      </c>
      <c r="N387" s="42">
        <f t="shared" si="194"/>
        <v>0</v>
      </c>
      <c r="O387" s="42">
        <f t="shared" si="194"/>
        <v>0</v>
      </c>
    </row>
    <row r="388" spans="1:15" ht="236.25">
      <c r="A388" s="94" t="s">
        <v>612</v>
      </c>
      <c r="B388" s="100">
        <v>872</v>
      </c>
      <c r="C388" s="135" t="s">
        <v>941</v>
      </c>
      <c r="D388" s="46" t="s">
        <v>464</v>
      </c>
      <c r="E388" s="96" t="s">
        <v>94</v>
      </c>
      <c r="F388" s="37" t="s">
        <v>53</v>
      </c>
      <c r="G388" s="42">
        <f>SUM(H388:I388)</f>
        <v>209.3</v>
      </c>
      <c r="H388" s="42">
        <v>209.3</v>
      </c>
      <c r="I388" s="42"/>
      <c r="J388" s="42">
        <f>SUM(K388:L388)</f>
        <v>0</v>
      </c>
      <c r="K388" s="42"/>
      <c r="L388" s="42"/>
      <c r="M388" s="42">
        <f>SUM(N388:O388)</f>
        <v>0</v>
      </c>
      <c r="N388" s="42">
        <v>0</v>
      </c>
      <c r="O388" s="42"/>
    </row>
    <row r="389" spans="1:15" ht="236.25">
      <c r="A389" s="35" t="s">
        <v>747</v>
      </c>
      <c r="B389" s="100">
        <v>872</v>
      </c>
      <c r="C389" s="135" t="s">
        <v>941</v>
      </c>
      <c r="D389" s="46" t="s">
        <v>464</v>
      </c>
      <c r="E389" s="136" t="s">
        <v>798</v>
      </c>
      <c r="F389" s="37" t="s">
        <v>53</v>
      </c>
      <c r="G389" s="42">
        <f>SUM(H389:I389)</f>
        <v>11</v>
      </c>
      <c r="H389" s="42"/>
      <c r="I389" s="42">
        <v>11</v>
      </c>
      <c r="J389" s="42">
        <f>SUM(K389:L389)</f>
        <v>0</v>
      </c>
      <c r="K389" s="42"/>
      <c r="L389" s="42"/>
      <c r="M389" s="42">
        <f>SUM(N389:O389)</f>
        <v>0</v>
      </c>
      <c r="N389" s="42">
        <v>0</v>
      </c>
      <c r="O389" s="42"/>
    </row>
    <row r="390" spans="1:15" ht="110.25">
      <c r="A390" s="32" t="s">
        <v>347</v>
      </c>
      <c r="B390" s="100">
        <v>872</v>
      </c>
      <c r="C390" s="46" t="s">
        <v>941</v>
      </c>
      <c r="D390" s="46" t="s">
        <v>464</v>
      </c>
      <c r="E390" s="92" t="s">
        <v>594</v>
      </c>
      <c r="F390" s="89"/>
      <c r="G390" s="42">
        <f>SUM(G391,G401,G410,)</f>
        <v>79097.1</v>
      </c>
      <c r="H390" s="42">
        <f aca="true" t="shared" si="195" ref="H390:O390">SUM(H391,H401,H410,)</f>
        <v>373.8</v>
      </c>
      <c r="I390" s="42">
        <f t="shared" si="195"/>
        <v>78723.3</v>
      </c>
      <c r="J390" s="42">
        <f t="shared" si="195"/>
        <v>73462.7</v>
      </c>
      <c r="K390" s="42">
        <f t="shared" si="195"/>
        <v>95.7</v>
      </c>
      <c r="L390" s="42">
        <f t="shared" si="195"/>
        <v>73367</v>
      </c>
      <c r="M390" s="42">
        <f t="shared" si="195"/>
        <v>74883.7</v>
      </c>
      <c r="N390" s="42">
        <f t="shared" si="195"/>
        <v>95.7</v>
      </c>
      <c r="O390" s="42">
        <f t="shared" si="195"/>
        <v>74788</v>
      </c>
    </row>
    <row r="391" spans="1:15" ht="141.75">
      <c r="A391" s="32" t="s">
        <v>348</v>
      </c>
      <c r="B391" s="100">
        <v>872</v>
      </c>
      <c r="C391" s="46" t="s">
        <v>941</v>
      </c>
      <c r="D391" s="46" t="s">
        <v>464</v>
      </c>
      <c r="E391" s="92" t="s">
        <v>595</v>
      </c>
      <c r="F391" s="37"/>
      <c r="G391" s="42">
        <f>SUM(G392,G396,G399)</f>
        <v>16248.400000000001</v>
      </c>
      <c r="H391" s="42">
        <f aca="true" t="shared" si="196" ref="H391:O391">SUM(H392,H396,H399)</f>
        <v>95.7</v>
      </c>
      <c r="I391" s="42">
        <f t="shared" si="196"/>
        <v>16152.7</v>
      </c>
      <c r="J391" s="42">
        <f t="shared" si="196"/>
        <v>16518.7</v>
      </c>
      <c r="K391" s="42">
        <f t="shared" si="196"/>
        <v>95.7</v>
      </c>
      <c r="L391" s="42">
        <f t="shared" si="196"/>
        <v>16423</v>
      </c>
      <c r="M391" s="42">
        <f t="shared" si="196"/>
        <v>17057.7</v>
      </c>
      <c r="N391" s="42">
        <f t="shared" si="196"/>
        <v>95.7</v>
      </c>
      <c r="O391" s="42">
        <f t="shared" si="196"/>
        <v>16962</v>
      </c>
    </row>
    <row r="392" spans="1:15" ht="110.25">
      <c r="A392" s="32" t="s">
        <v>495</v>
      </c>
      <c r="B392" s="100">
        <v>872</v>
      </c>
      <c r="C392" s="46" t="s">
        <v>941</v>
      </c>
      <c r="D392" s="46" t="s">
        <v>464</v>
      </c>
      <c r="E392" s="92" t="s">
        <v>596</v>
      </c>
      <c r="F392" s="37"/>
      <c r="G392" s="42">
        <f aca="true" t="shared" si="197" ref="G392:O392">SUM(G393:G395)</f>
        <v>15647.7</v>
      </c>
      <c r="H392" s="42">
        <f>SUM(H393:H395)</f>
        <v>0</v>
      </c>
      <c r="I392" s="42">
        <f t="shared" si="197"/>
        <v>15647.7</v>
      </c>
      <c r="J392" s="42">
        <f t="shared" si="197"/>
        <v>16418</v>
      </c>
      <c r="K392" s="42">
        <f t="shared" si="197"/>
        <v>0</v>
      </c>
      <c r="L392" s="42">
        <f t="shared" si="197"/>
        <v>16418</v>
      </c>
      <c r="M392" s="42">
        <f t="shared" si="197"/>
        <v>16957</v>
      </c>
      <c r="N392" s="42">
        <f t="shared" si="197"/>
        <v>0</v>
      </c>
      <c r="O392" s="42">
        <f t="shared" si="197"/>
        <v>16957</v>
      </c>
    </row>
    <row r="393" spans="1:15" ht="267.75">
      <c r="A393" s="35" t="s">
        <v>72</v>
      </c>
      <c r="B393" s="100">
        <v>872</v>
      </c>
      <c r="C393" s="46" t="s">
        <v>941</v>
      </c>
      <c r="D393" s="46" t="s">
        <v>464</v>
      </c>
      <c r="E393" s="37" t="s">
        <v>181</v>
      </c>
      <c r="F393" s="37" t="s">
        <v>428</v>
      </c>
      <c r="G393" s="42">
        <f>SUM(H393:I393)</f>
        <v>13695</v>
      </c>
      <c r="H393" s="28"/>
      <c r="I393" s="189">
        <f>14085-390</f>
        <v>13695</v>
      </c>
      <c r="J393" s="42">
        <f>SUM(K393:L393)</f>
        <v>15098</v>
      </c>
      <c r="K393" s="28"/>
      <c r="L393" s="28">
        <v>15098</v>
      </c>
      <c r="M393" s="42">
        <f>SUM(N393:O393)</f>
        <v>15637</v>
      </c>
      <c r="N393" s="28"/>
      <c r="O393" s="28">
        <v>15637</v>
      </c>
    </row>
    <row r="394" spans="1:15" ht="141.75">
      <c r="A394" s="21" t="s">
        <v>73</v>
      </c>
      <c r="B394" s="100">
        <v>872</v>
      </c>
      <c r="C394" s="46" t="s">
        <v>941</v>
      </c>
      <c r="D394" s="46" t="s">
        <v>464</v>
      </c>
      <c r="E394" s="37" t="s">
        <v>181</v>
      </c>
      <c r="F394" s="37" t="s">
        <v>430</v>
      </c>
      <c r="G394" s="42">
        <f>SUM(H394:I394)</f>
        <v>1629.7</v>
      </c>
      <c r="H394" s="28"/>
      <c r="I394" s="28">
        <v>1629.7</v>
      </c>
      <c r="J394" s="42">
        <f>SUM(K394:L394)</f>
        <v>997</v>
      </c>
      <c r="K394" s="28"/>
      <c r="L394" s="28">
        <v>997</v>
      </c>
      <c r="M394" s="42">
        <f>SUM(N394:O394)</f>
        <v>997</v>
      </c>
      <c r="N394" s="28"/>
      <c r="O394" s="28">
        <v>997</v>
      </c>
    </row>
    <row r="395" spans="1:15" ht="126">
      <c r="A395" s="21" t="s">
        <v>74</v>
      </c>
      <c r="B395" s="100">
        <v>872</v>
      </c>
      <c r="C395" s="46" t="s">
        <v>941</v>
      </c>
      <c r="D395" s="46" t="s">
        <v>464</v>
      </c>
      <c r="E395" s="37" t="s">
        <v>181</v>
      </c>
      <c r="F395" s="37" t="s">
        <v>45</v>
      </c>
      <c r="G395" s="42">
        <f>SUM(H395:I395)</f>
        <v>323</v>
      </c>
      <c r="H395" s="28"/>
      <c r="I395" s="28">
        <v>323</v>
      </c>
      <c r="J395" s="42">
        <f>SUM(K395:L395)</f>
        <v>323</v>
      </c>
      <c r="K395" s="28"/>
      <c r="L395" s="28">
        <v>323</v>
      </c>
      <c r="M395" s="42">
        <f>SUM(N395:O395)</f>
        <v>323</v>
      </c>
      <c r="N395" s="28"/>
      <c r="O395" s="28">
        <v>323</v>
      </c>
    </row>
    <row r="396" spans="1:15" ht="63">
      <c r="A396" s="94" t="s">
        <v>40</v>
      </c>
      <c r="B396" s="100">
        <v>872</v>
      </c>
      <c r="C396" s="46" t="s">
        <v>941</v>
      </c>
      <c r="D396" s="46" t="s">
        <v>464</v>
      </c>
      <c r="E396" s="92" t="s">
        <v>613</v>
      </c>
      <c r="F396" s="37"/>
      <c r="G396" s="42">
        <f>G397+G398</f>
        <v>500.7</v>
      </c>
      <c r="H396" s="42">
        <f>H397+H398</f>
        <v>95.7</v>
      </c>
      <c r="I396" s="42">
        <f>I397+I398</f>
        <v>405</v>
      </c>
      <c r="J396" s="42">
        <f aca="true" t="shared" si="198" ref="J396:O396">J397+J398</f>
        <v>100.7</v>
      </c>
      <c r="K396" s="42">
        <f t="shared" si="198"/>
        <v>95.7</v>
      </c>
      <c r="L396" s="42">
        <f t="shared" si="198"/>
        <v>5</v>
      </c>
      <c r="M396" s="42">
        <f t="shared" si="198"/>
        <v>100.7</v>
      </c>
      <c r="N396" s="42">
        <f t="shared" si="198"/>
        <v>95.7</v>
      </c>
      <c r="O396" s="42">
        <f t="shared" si="198"/>
        <v>5</v>
      </c>
    </row>
    <row r="397" spans="1:15" ht="189">
      <c r="A397" s="94" t="s">
        <v>387</v>
      </c>
      <c r="B397" s="100">
        <v>872</v>
      </c>
      <c r="C397" s="37" t="s">
        <v>941</v>
      </c>
      <c r="D397" s="37" t="s">
        <v>464</v>
      </c>
      <c r="E397" s="37" t="s">
        <v>382</v>
      </c>
      <c r="F397" s="37" t="s">
        <v>430</v>
      </c>
      <c r="G397" s="42">
        <f>SUM(H397:I397)</f>
        <v>100.7</v>
      </c>
      <c r="H397" s="42">
        <v>95.7</v>
      </c>
      <c r="I397" s="42">
        <v>5</v>
      </c>
      <c r="J397" s="42">
        <f>K397+L397</f>
        <v>95.7</v>
      </c>
      <c r="K397" s="42">
        <v>95.7</v>
      </c>
      <c r="L397" s="42"/>
      <c r="M397" s="42">
        <f>N397+O397</f>
        <v>95.7</v>
      </c>
      <c r="N397" s="42">
        <v>95.7</v>
      </c>
      <c r="O397" s="42"/>
    </row>
    <row r="398" spans="1:15" ht="94.5">
      <c r="A398" s="94" t="s">
        <v>475</v>
      </c>
      <c r="B398" s="100">
        <v>872</v>
      </c>
      <c r="C398" s="46" t="s">
        <v>941</v>
      </c>
      <c r="D398" s="46" t="s">
        <v>464</v>
      </c>
      <c r="E398" s="37" t="s">
        <v>474</v>
      </c>
      <c r="F398" s="37" t="s">
        <v>430</v>
      </c>
      <c r="G398" s="42">
        <f>SUM(H398:I398)</f>
        <v>400</v>
      </c>
      <c r="H398" s="28"/>
      <c r="I398" s="28">
        <v>400</v>
      </c>
      <c r="J398" s="42">
        <f>SUM(K398:L398)</f>
        <v>5</v>
      </c>
      <c r="K398" s="28"/>
      <c r="L398" s="28">
        <v>5</v>
      </c>
      <c r="M398" s="42">
        <f>SUM(N398:O398)</f>
        <v>5</v>
      </c>
      <c r="N398" s="28"/>
      <c r="O398" s="28">
        <v>5</v>
      </c>
    </row>
    <row r="399" spans="1:15" ht="63">
      <c r="A399" s="94" t="s">
        <v>541</v>
      </c>
      <c r="B399" s="100">
        <v>872</v>
      </c>
      <c r="C399" s="46" t="s">
        <v>941</v>
      </c>
      <c r="D399" s="46" t="s">
        <v>464</v>
      </c>
      <c r="E399" s="92" t="s">
        <v>100</v>
      </c>
      <c r="F399" s="37"/>
      <c r="G399" s="42">
        <f>G400</f>
        <v>100</v>
      </c>
      <c r="H399" s="42">
        <f aca="true" t="shared" si="199" ref="H399:O399">H400</f>
        <v>0</v>
      </c>
      <c r="I399" s="42">
        <f t="shared" si="199"/>
        <v>100</v>
      </c>
      <c r="J399" s="42">
        <f t="shared" si="199"/>
        <v>0</v>
      </c>
      <c r="K399" s="42">
        <f t="shared" si="199"/>
        <v>0</v>
      </c>
      <c r="L399" s="42">
        <f t="shared" si="199"/>
        <v>0</v>
      </c>
      <c r="M399" s="42">
        <f t="shared" si="199"/>
        <v>0</v>
      </c>
      <c r="N399" s="42">
        <f t="shared" si="199"/>
        <v>0</v>
      </c>
      <c r="O399" s="42">
        <f t="shared" si="199"/>
        <v>0</v>
      </c>
    </row>
    <row r="400" spans="1:15" ht="63">
      <c r="A400" s="94" t="s">
        <v>537</v>
      </c>
      <c r="B400" s="100">
        <v>872</v>
      </c>
      <c r="C400" s="46" t="s">
        <v>941</v>
      </c>
      <c r="D400" s="46" t="s">
        <v>464</v>
      </c>
      <c r="E400" s="37" t="s">
        <v>101</v>
      </c>
      <c r="F400" s="37" t="s">
        <v>430</v>
      </c>
      <c r="G400" s="42">
        <f>SUM(H400:I400)</f>
        <v>100</v>
      </c>
      <c r="H400" s="42"/>
      <c r="I400" s="42">
        <v>100</v>
      </c>
      <c r="J400" s="42">
        <f>K400+L400</f>
        <v>0</v>
      </c>
      <c r="K400" s="42"/>
      <c r="L400" s="42"/>
      <c r="M400" s="42">
        <f>N400+O400</f>
        <v>0</v>
      </c>
      <c r="N400" s="42"/>
      <c r="O400" s="42"/>
    </row>
    <row r="401" spans="1:15" ht="141.75">
      <c r="A401" s="32" t="s">
        <v>349</v>
      </c>
      <c r="B401" s="100">
        <v>872</v>
      </c>
      <c r="C401" s="46" t="s">
        <v>941</v>
      </c>
      <c r="D401" s="46" t="s">
        <v>464</v>
      </c>
      <c r="E401" s="92" t="s">
        <v>41</v>
      </c>
      <c r="F401" s="37"/>
      <c r="G401" s="42">
        <f>SUM(G402,G407)</f>
        <v>2166.2000000000003</v>
      </c>
      <c r="H401" s="42">
        <f aca="true" t="shared" si="200" ref="H401:O401">SUM(H402,H407)</f>
        <v>278.1</v>
      </c>
      <c r="I401" s="42">
        <f t="shared" si="200"/>
        <v>1888.1000000000001</v>
      </c>
      <c r="J401" s="42">
        <f t="shared" si="200"/>
        <v>2099</v>
      </c>
      <c r="K401" s="42">
        <f t="shared" si="200"/>
        <v>0</v>
      </c>
      <c r="L401" s="42">
        <f t="shared" si="200"/>
        <v>2099</v>
      </c>
      <c r="M401" s="42">
        <f t="shared" si="200"/>
        <v>2172</v>
      </c>
      <c r="N401" s="42">
        <f t="shared" si="200"/>
        <v>0</v>
      </c>
      <c r="O401" s="42">
        <f t="shared" si="200"/>
        <v>2172</v>
      </c>
    </row>
    <row r="402" spans="1:15" ht="110.25">
      <c r="A402" s="32" t="s">
        <v>495</v>
      </c>
      <c r="B402" s="100">
        <v>872</v>
      </c>
      <c r="C402" s="46" t="s">
        <v>941</v>
      </c>
      <c r="D402" s="46" t="s">
        <v>464</v>
      </c>
      <c r="E402" s="92" t="s">
        <v>42</v>
      </c>
      <c r="F402" s="37"/>
      <c r="G402" s="42">
        <f>SUM(G403:G406)</f>
        <v>2154.7000000000003</v>
      </c>
      <c r="H402" s="42">
        <f aca="true" t="shared" si="201" ref="H402:O402">SUM(H403:H406)</f>
        <v>278.1</v>
      </c>
      <c r="I402" s="42">
        <f t="shared" si="201"/>
        <v>1876.6000000000001</v>
      </c>
      <c r="J402" s="42">
        <f t="shared" si="201"/>
        <v>2099</v>
      </c>
      <c r="K402" s="42">
        <f t="shared" si="201"/>
        <v>0</v>
      </c>
      <c r="L402" s="42">
        <f t="shared" si="201"/>
        <v>2099</v>
      </c>
      <c r="M402" s="42">
        <f t="shared" si="201"/>
        <v>2172</v>
      </c>
      <c r="N402" s="42">
        <f t="shared" si="201"/>
        <v>0</v>
      </c>
      <c r="O402" s="42">
        <f t="shared" si="201"/>
        <v>2172</v>
      </c>
    </row>
    <row r="403" spans="1:15" ht="267.75">
      <c r="A403" s="35" t="s">
        <v>868</v>
      </c>
      <c r="B403" s="100">
        <v>872</v>
      </c>
      <c r="C403" s="46" t="s">
        <v>941</v>
      </c>
      <c r="D403" s="46" t="s">
        <v>464</v>
      </c>
      <c r="E403" s="37" t="s">
        <v>182</v>
      </c>
      <c r="F403" s="37" t="s">
        <v>428</v>
      </c>
      <c r="G403" s="42">
        <f>SUM(H403:I403)</f>
        <v>1823.4</v>
      </c>
      <c r="H403" s="28"/>
      <c r="I403" s="189">
        <f>1883.4-60</f>
        <v>1823.4</v>
      </c>
      <c r="J403" s="42">
        <f>SUM(K403:L403)</f>
        <v>2091</v>
      </c>
      <c r="K403" s="28"/>
      <c r="L403" s="28">
        <v>2091</v>
      </c>
      <c r="M403" s="42">
        <f>SUM(N403:O403)</f>
        <v>2164</v>
      </c>
      <c r="N403" s="28"/>
      <c r="O403" s="28">
        <v>2164</v>
      </c>
    </row>
    <row r="404" spans="1:15" ht="141.75">
      <c r="A404" s="21" t="s">
        <v>516</v>
      </c>
      <c r="B404" s="100">
        <v>872</v>
      </c>
      <c r="C404" s="46" t="s">
        <v>941</v>
      </c>
      <c r="D404" s="46" t="s">
        <v>464</v>
      </c>
      <c r="E404" s="37" t="s">
        <v>182</v>
      </c>
      <c r="F404" s="37" t="s">
        <v>430</v>
      </c>
      <c r="G404" s="42">
        <f>SUM(H404:I404)</f>
        <v>35.9</v>
      </c>
      <c r="H404" s="28"/>
      <c r="I404" s="28">
        <v>35.9</v>
      </c>
      <c r="J404" s="42">
        <f>SUM(K404:L404)</f>
        <v>5</v>
      </c>
      <c r="K404" s="28"/>
      <c r="L404" s="28">
        <v>5</v>
      </c>
      <c r="M404" s="42">
        <f>SUM(N404:O404)</f>
        <v>5</v>
      </c>
      <c r="N404" s="28"/>
      <c r="O404" s="28">
        <v>5</v>
      </c>
    </row>
    <row r="405" spans="1:15" ht="126">
      <c r="A405" s="21" t="s">
        <v>517</v>
      </c>
      <c r="B405" s="100">
        <v>872</v>
      </c>
      <c r="C405" s="46" t="s">
        <v>941</v>
      </c>
      <c r="D405" s="46" t="s">
        <v>464</v>
      </c>
      <c r="E405" s="37" t="s">
        <v>182</v>
      </c>
      <c r="F405" s="36" t="s">
        <v>45</v>
      </c>
      <c r="G405" s="42">
        <f>SUM(H405:I405)</f>
        <v>2.7</v>
      </c>
      <c r="H405" s="28"/>
      <c r="I405" s="28">
        <v>2.7</v>
      </c>
      <c r="J405" s="42">
        <f>SUM(K405:L405)</f>
        <v>3</v>
      </c>
      <c r="K405" s="28"/>
      <c r="L405" s="28">
        <v>3</v>
      </c>
      <c r="M405" s="42">
        <f>SUM(N405:O405)</f>
        <v>3</v>
      </c>
      <c r="N405" s="28"/>
      <c r="O405" s="28">
        <v>3</v>
      </c>
    </row>
    <row r="406" spans="1:15" ht="126">
      <c r="A406" s="21" t="s">
        <v>350</v>
      </c>
      <c r="B406" s="100">
        <v>872</v>
      </c>
      <c r="C406" s="46" t="s">
        <v>941</v>
      </c>
      <c r="D406" s="46" t="s">
        <v>464</v>
      </c>
      <c r="E406" s="37" t="s">
        <v>363</v>
      </c>
      <c r="F406" s="36" t="s">
        <v>430</v>
      </c>
      <c r="G406" s="42">
        <f>SUM(H406:I406)</f>
        <v>292.70000000000005</v>
      </c>
      <c r="H406" s="28">
        <v>278.1</v>
      </c>
      <c r="I406" s="28">
        <v>14.6</v>
      </c>
      <c r="J406" s="42">
        <f>SUM(K406:L406)</f>
        <v>0</v>
      </c>
      <c r="K406" s="28"/>
      <c r="L406" s="28"/>
      <c r="M406" s="42">
        <f>SUM(N406:O406)</f>
        <v>0</v>
      </c>
      <c r="N406" s="28"/>
      <c r="O406" s="28"/>
    </row>
    <row r="407" spans="1:15" ht="63">
      <c r="A407" s="21" t="s">
        <v>541</v>
      </c>
      <c r="B407" s="100">
        <v>872</v>
      </c>
      <c r="C407" s="46" t="s">
        <v>941</v>
      </c>
      <c r="D407" s="46" t="s">
        <v>464</v>
      </c>
      <c r="E407" s="92" t="s">
        <v>539</v>
      </c>
      <c r="F407" s="36"/>
      <c r="G407" s="42">
        <f>SUM(G408:G409)</f>
        <v>11.5</v>
      </c>
      <c r="H407" s="42">
        <f aca="true" t="shared" si="202" ref="H407:O407">SUM(H408:H409)</f>
        <v>0</v>
      </c>
      <c r="I407" s="42">
        <f t="shared" si="202"/>
        <v>11.5</v>
      </c>
      <c r="J407" s="42">
        <f t="shared" si="202"/>
        <v>0</v>
      </c>
      <c r="K407" s="42">
        <f t="shared" si="202"/>
        <v>0</v>
      </c>
      <c r="L407" s="42">
        <f t="shared" si="202"/>
        <v>0</v>
      </c>
      <c r="M407" s="42">
        <f t="shared" si="202"/>
        <v>0</v>
      </c>
      <c r="N407" s="42">
        <f t="shared" si="202"/>
        <v>0</v>
      </c>
      <c r="O407" s="42">
        <f t="shared" si="202"/>
        <v>0</v>
      </c>
    </row>
    <row r="408" spans="1:15" ht="63">
      <c r="A408" s="21" t="s">
        <v>537</v>
      </c>
      <c r="B408" s="100">
        <v>872</v>
      </c>
      <c r="C408" s="46" t="s">
        <v>941</v>
      </c>
      <c r="D408" s="46" t="s">
        <v>464</v>
      </c>
      <c r="E408" s="37" t="s">
        <v>540</v>
      </c>
      <c r="F408" s="36" t="s">
        <v>430</v>
      </c>
      <c r="G408" s="42">
        <f>SUM(H408:I408)</f>
        <v>8.5</v>
      </c>
      <c r="H408" s="28"/>
      <c r="I408" s="28">
        <v>8.5</v>
      </c>
      <c r="J408" s="42">
        <f>SUM(K408:L408)</f>
        <v>0</v>
      </c>
      <c r="K408" s="28"/>
      <c r="L408" s="28"/>
      <c r="M408" s="42">
        <f>SUM(N408:O408)</f>
        <v>0</v>
      </c>
      <c r="N408" s="28"/>
      <c r="O408" s="28"/>
    </row>
    <row r="409" spans="1:15" ht="63">
      <c r="A409" s="21" t="s">
        <v>116</v>
      </c>
      <c r="B409" s="100">
        <v>872</v>
      </c>
      <c r="C409" s="46" t="s">
        <v>941</v>
      </c>
      <c r="D409" s="46" t="s">
        <v>464</v>
      </c>
      <c r="E409" s="37" t="s">
        <v>540</v>
      </c>
      <c r="F409" s="36" t="s">
        <v>57</v>
      </c>
      <c r="G409" s="42">
        <f>SUM(H409:I409)</f>
        <v>3</v>
      </c>
      <c r="H409" s="28"/>
      <c r="I409" s="28">
        <v>3</v>
      </c>
      <c r="J409" s="42">
        <f>SUM(K409:L409)</f>
        <v>0</v>
      </c>
      <c r="K409" s="28"/>
      <c r="L409" s="28"/>
      <c r="M409" s="42">
        <f>SUM(N409:O409)</f>
        <v>0</v>
      </c>
      <c r="N409" s="28"/>
      <c r="O409" s="28"/>
    </row>
    <row r="410" spans="1:15" ht="173.25">
      <c r="A410" s="32" t="s">
        <v>345</v>
      </c>
      <c r="B410" s="100">
        <v>872</v>
      </c>
      <c r="C410" s="46" t="s">
        <v>941</v>
      </c>
      <c r="D410" s="46" t="s">
        <v>464</v>
      </c>
      <c r="E410" s="92" t="s">
        <v>518</v>
      </c>
      <c r="F410" s="36"/>
      <c r="G410" s="42">
        <f>SUM(G411,G413,G415)</f>
        <v>60682.5</v>
      </c>
      <c r="H410" s="42">
        <f aca="true" t="shared" si="203" ref="H410:O410">SUM(H411,H413,H415)</f>
        <v>0</v>
      </c>
      <c r="I410" s="42">
        <f t="shared" si="203"/>
        <v>60682.5</v>
      </c>
      <c r="J410" s="42">
        <f t="shared" si="203"/>
        <v>54845</v>
      </c>
      <c r="K410" s="42">
        <f t="shared" si="203"/>
        <v>0</v>
      </c>
      <c r="L410" s="42">
        <f t="shared" si="203"/>
        <v>54845</v>
      </c>
      <c r="M410" s="42">
        <f t="shared" si="203"/>
        <v>55654</v>
      </c>
      <c r="N410" s="42">
        <f t="shared" si="203"/>
        <v>0</v>
      </c>
      <c r="O410" s="42">
        <f t="shared" si="203"/>
        <v>55654</v>
      </c>
    </row>
    <row r="411" spans="1:15" ht="110.25">
      <c r="A411" s="32" t="s">
        <v>495</v>
      </c>
      <c r="B411" s="100">
        <v>872</v>
      </c>
      <c r="C411" s="46" t="s">
        <v>941</v>
      </c>
      <c r="D411" s="46" t="s">
        <v>464</v>
      </c>
      <c r="E411" s="92" t="s">
        <v>519</v>
      </c>
      <c r="F411" s="36"/>
      <c r="G411" s="42">
        <f aca="true" t="shared" si="204" ref="G411:O411">SUM(G412:G412)</f>
        <v>52402</v>
      </c>
      <c r="H411" s="42">
        <f t="shared" si="204"/>
        <v>0</v>
      </c>
      <c r="I411" s="42">
        <f t="shared" si="204"/>
        <v>52402</v>
      </c>
      <c r="J411" s="42">
        <f t="shared" si="204"/>
        <v>54845</v>
      </c>
      <c r="K411" s="42">
        <f t="shared" si="204"/>
        <v>0</v>
      </c>
      <c r="L411" s="42">
        <f t="shared" si="204"/>
        <v>54845</v>
      </c>
      <c r="M411" s="42">
        <f t="shared" si="204"/>
        <v>55654</v>
      </c>
      <c r="N411" s="42">
        <f t="shared" si="204"/>
        <v>0</v>
      </c>
      <c r="O411" s="42">
        <f t="shared" si="204"/>
        <v>55654</v>
      </c>
    </row>
    <row r="412" spans="1:15" ht="189">
      <c r="A412" s="21" t="s">
        <v>592</v>
      </c>
      <c r="B412" s="100">
        <v>872</v>
      </c>
      <c r="C412" s="46" t="s">
        <v>941</v>
      </c>
      <c r="D412" s="46" t="s">
        <v>464</v>
      </c>
      <c r="E412" s="37" t="s">
        <v>183</v>
      </c>
      <c r="F412" s="36" t="s">
        <v>53</v>
      </c>
      <c r="G412" s="39">
        <f>SUM(H412:I412)</f>
        <v>52402</v>
      </c>
      <c r="H412" s="28"/>
      <c r="I412" s="28">
        <v>52402</v>
      </c>
      <c r="J412" s="39">
        <f>SUM(K412:L412)</f>
        <v>54845</v>
      </c>
      <c r="K412" s="28"/>
      <c r="L412" s="28">
        <v>54845</v>
      </c>
      <c r="M412" s="39">
        <f>SUM(N412:O412)</f>
        <v>55654</v>
      </c>
      <c r="N412" s="28"/>
      <c r="O412" s="28">
        <v>55654</v>
      </c>
    </row>
    <row r="413" spans="1:15" ht="63">
      <c r="A413" s="21" t="s">
        <v>545</v>
      </c>
      <c r="B413" s="100">
        <v>872</v>
      </c>
      <c r="C413" s="46" t="s">
        <v>941</v>
      </c>
      <c r="D413" s="46" t="s">
        <v>464</v>
      </c>
      <c r="E413" s="92" t="s">
        <v>542</v>
      </c>
      <c r="F413" s="36"/>
      <c r="G413" s="39">
        <f>G414</f>
        <v>780.5</v>
      </c>
      <c r="H413" s="39">
        <f aca="true" t="shared" si="205" ref="H413:O415">H414</f>
        <v>0</v>
      </c>
      <c r="I413" s="39">
        <f t="shared" si="205"/>
        <v>780.5</v>
      </c>
      <c r="J413" s="39">
        <f t="shared" si="205"/>
        <v>0</v>
      </c>
      <c r="K413" s="39">
        <f t="shared" si="205"/>
        <v>0</v>
      </c>
      <c r="L413" s="39">
        <f t="shared" si="205"/>
        <v>0</v>
      </c>
      <c r="M413" s="39">
        <f t="shared" si="205"/>
        <v>0</v>
      </c>
      <c r="N413" s="39">
        <f t="shared" si="205"/>
        <v>0</v>
      </c>
      <c r="O413" s="39">
        <f t="shared" si="205"/>
        <v>0</v>
      </c>
    </row>
    <row r="414" spans="1:15" ht="110.25">
      <c r="A414" s="21" t="s">
        <v>544</v>
      </c>
      <c r="B414" s="100">
        <v>872</v>
      </c>
      <c r="C414" s="46" t="s">
        <v>941</v>
      </c>
      <c r="D414" s="46" t="s">
        <v>464</v>
      </c>
      <c r="E414" s="37" t="s">
        <v>543</v>
      </c>
      <c r="F414" s="36" t="s">
        <v>53</v>
      </c>
      <c r="G414" s="39">
        <f>SUM(H414:I414)</f>
        <v>780.5</v>
      </c>
      <c r="H414" s="28"/>
      <c r="I414" s="28">
        <v>780.5</v>
      </c>
      <c r="J414" s="39">
        <f>SUM(K414:L414)</f>
        <v>0</v>
      </c>
      <c r="K414" s="28"/>
      <c r="L414" s="28"/>
      <c r="M414" s="39">
        <f>SUM(N414:O414)</f>
        <v>0</v>
      </c>
      <c r="N414" s="28"/>
      <c r="O414" s="28"/>
    </row>
    <row r="415" spans="1:15" ht="63">
      <c r="A415" s="21" t="s">
        <v>81</v>
      </c>
      <c r="B415" s="100">
        <v>872</v>
      </c>
      <c r="C415" s="46" t="s">
        <v>941</v>
      </c>
      <c r="D415" s="46" t="s">
        <v>464</v>
      </c>
      <c r="E415" s="92" t="s">
        <v>459</v>
      </c>
      <c r="F415" s="36"/>
      <c r="G415" s="39">
        <f>G416</f>
        <v>7500</v>
      </c>
      <c r="H415" s="39">
        <f t="shared" si="205"/>
        <v>0</v>
      </c>
      <c r="I415" s="39">
        <f t="shared" si="205"/>
        <v>7500</v>
      </c>
      <c r="J415" s="39">
        <f t="shared" si="205"/>
        <v>0</v>
      </c>
      <c r="K415" s="39">
        <f t="shared" si="205"/>
        <v>0</v>
      </c>
      <c r="L415" s="39">
        <f t="shared" si="205"/>
        <v>0</v>
      </c>
      <c r="M415" s="39">
        <f t="shared" si="205"/>
        <v>0</v>
      </c>
      <c r="N415" s="39">
        <f t="shared" si="205"/>
        <v>0</v>
      </c>
      <c r="O415" s="39">
        <f t="shared" si="205"/>
        <v>0</v>
      </c>
    </row>
    <row r="416" spans="1:15" ht="157.5">
      <c r="A416" s="21" t="s">
        <v>82</v>
      </c>
      <c r="B416" s="100">
        <v>872</v>
      </c>
      <c r="C416" s="46" t="s">
        <v>941</v>
      </c>
      <c r="D416" s="46" t="s">
        <v>464</v>
      </c>
      <c r="E416" s="37" t="s">
        <v>83</v>
      </c>
      <c r="F416" s="36" t="s">
        <v>53</v>
      </c>
      <c r="G416" s="39">
        <f>SUM(H416:I416)</f>
        <v>7500</v>
      </c>
      <c r="H416" s="28"/>
      <c r="I416" s="28">
        <v>7500</v>
      </c>
      <c r="J416" s="39">
        <f>SUM(K416:L416)</f>
        <v>0</v>
      </c>
      <c r="K416" s="28"/>
      <c r="L416" s="28"/>
      <c r="M416" s="39">
        <f>SUM(N416:O416)</f>
        <v>0</v>
      </c>
      <c r="N416" s="28"/>
      <c r="O416" s="28"/>
    </row>
    <row r="417" spans="1:15" ht="47.25">
      <c r="A417" s="31" t="s">
        <v>261</v>
      </c>
      <c r="B417" s="86" t="s">
        <v>258</v>
      </c>
      <c r="C417" s="87" t="s">
        <v>941</v>
      </c>
      <c r="D417" s="87" t="s">
        <v>465</v>
      </c>
      <c r="E417" s="37"/>
      <c r="F417" s="37"/>
      <c r="G417" s="88">
        <f aca="true" t="shared" si="206" ref="G417:O418">G418</f>
        <v>7667.7</v>
      </c>
      <c r="H417" s="88">
        <f t="shared" si="206"/>
        <v>0</v>
      </c>
      <c r="I417" s="88">
        <f t="shared" si="206"/>
        <v>7667.7</v>
      </c>
      <c r="J417" s="88">
        <f t="shared" si="206"/>
        <v>8846</v>
      </c>
      <c r="K417" s="88">
        <f t="shared" si="206"/>
        <v>0</v>
      </c>
      <c r="L417" s="88">
        <f t="shared" si="206"/>
        <v>8846</v>
      </c>
      <c r="M417" s="88">
        <f t="shared" si="206"/>
        <v>9106</v>
      </c>
      <c r="N417" s="88">
        <f t="shared" si="206"/>
        <v>0</v>
      </c>
      <c r="O417" s="88">
        <f t="shared" si="206"/>
        <v>9106</v>
      </c>
    </row>
    <row r="418" spans="1:15" ht="110.25">
      <c r="A418" s="32" t="s">
        <v>347</v>
      </c>
      <c r="B418" s="36" t="s">
        <v>258</v>
      </c>
      <c r="C418" s="46" t="s">
        <v>941</v>
      </c>
      <c r="D418" s="46" t="s">
        <v>465</v>
      </c>
      <c r="E418" s="92" t="s">
        <v>594</v>
      </c>
      <c r="F418" s="37"/>
      <c r="G418" s="42">
        <f t="shared" si="206"/>
        <v>7667.7</v>
      </c>
      <c r="H418" s="42">
        <f t="shared" si="206"/>
        <v>0</v>
      </c>
      <c r="I418" s="42">
        <f t="shared" si="206"/>
        <v>7667.7</v>
      </c>
      <c r="J418" s="42">
        <f t="shared" si="206"/>
        <v>8846</v>
      </c>
      <c r="K418" s="42">
        <f t="shared" si="206"/>
        <v>0</v>
      </c>
      <c r="L418" s="42">
        <f t="shared" si="206"/>
        <v>8846</v>
      </c>
      <c r="M418" s="42">
        <f t="shared" si="206"/>
        <v>9106</v>
      </c>
      <c r="N418" s="42">
        <f t="shared" si="206"/>
        <v>0</v>
      </c>
      <c r="O418" s="42">
        <f t="shared" si="206"/>
        <v>9106</v>
      </c>
    </row>
    <row r="419" spans="1:15" ht="189">
      <c r="A419" s="32" t="s">
        <v>855</v>
      </c>
      <c r="B419" s="36" t="s">
        <v>258</v>
      </c>
      <c r="C419" s="46" t="s">
        <v>941</v>
      </c>
      <c r="D419" s="46" t="s">
        <v>465</v>
      </c>
      <c r="E419" s="92" t="s">
        <v>490</v>
      </c>
      <c r="F419" s="37"/>
      <c r="G419" s="42">
        <f aca="true" t="shared" si="207" ref="G419:O419">SUM(G420,G422)</f>
        <v>7667.7</v>
      </c>
      <c r="H419" s="42">
        <f t="shared" si="207"/>
        <v>0</v>
      </c>
      <c r="I419" s="42">
        <f t="shared" si="207"/>
        <v>7667.7</v>
      </c>
      <c r="J419" s="42">
        <f t="shared" si="207"/>
        <v>8846</v>
      </c>
      <c r="K419" s="42">
        <f t="shared" si="207"/>
        <v>0</v>
      </c>
      <c r="L419" s="42">
        <f t="shared" si="207"/>
        <v>8846</v>
      </c>
      <c r="M419" s="42">
        <f t="shared" si="207"/>
        <v>9106</v>
      </c>
      <c r="N419" s="42">
        <f t="shared" si="207"/>
        <v>0</v>
      </c>
      <c r="O419" s="42">
        <f t="shared" si="207"/>
        <v>9106</v>
      </c>
    </row>
    <row r="420" spans="1:15" ht="47.25">
      <c r="A420" s="32" t="s">
        <v>37</v>
      </c>
      <c r="B420" s="36" t="s">
        <v>258</v>
      </c>
      <c r="C420" s="46" t="s">
        <v>941</v>
      </c>
      <c r="D420" s="46" t="s">
        <v>465</v>
      </c>
      <c r="E420" s="92" t="s">
        <v>435</v>
      </c>
      <c r="F420" s="37"/>
      <c r="G420" s="42">
        <f aca="true" t="shared" si="208" ref="G420:O420">G421</f>
        <v>2038</v>
      </c>
      <c r="H420" s="42">
        <f t="shared" si="208"/>
        <v>0</v>
      </c>
      <c r="I420" s="42">
        <f t="shared" si="208"/>
        <v>2038</v>
      </c>
      <c r="J420" s="42">
        <f t="shared" si="208"/>
        <v>2190</v>
      </c>
      <c r="K420" s="42">
        <f t="shared" si="208"/>
        <v>0</v>
      </c>
      <c r="L420" s="42">
        <f t="shared" si="208"/>
        <v>2190</v>
      </c>
      <c r="M420" s="42">
        <f t="shared" si="208"/>
        <v>2278</v>
      </c>
      <c r="N420" s="42">
        <f t="shared" si="208"/>
        <v>0</v>
      </c>
      <c r="O420" s="42">
        <f t="shared" si="208"/>
        <v>2278</v>
      </c>
    </row>
    <row r="421" spans="1:15" ht="236.25">
      <c r="A421" s="21" t="s">
        <v>638</v>
      </c>
      <c r="B421" s="36" t="s">
        <v>258</v>
      </c>
      <c r="C421" s="46" t="s">
        <v>941</v>
      </c>
      <c r="D421" s="46" t="s">
        <v>465</v>
      </c>
      <c r="E421" s="37" t="s">
        <v>185</v>
      </c>
      <c r="F421" s="37" t="s">
        <v>428</v>
      </c>
      <c r="G421" s="42">
        <f>SUM(H421:I421)</f>
        <v>2038</v>
      </c>
      <c r="H421" s="28"/>
      <c r="I421" s="28">
        <v>2038</v>
      </c>
      <c r="J421" s="42">
        <f>SUM(K421:L421)</f>
        <v>2190</v>
      </c>
      <c r="K421" s="28"/>
      <c r="L421" s="28">
        <v>2190</v>
      </c>
      <c r="M421" s="42">
        <f>SUM(N421:O421)</f>
        <v>2278</v>
      </c>
      <c r="N421" s="28"/>
      <c r="O421" s="28">
        <v>2278</v>
      </c>
    </row>
    <row r="422" spans="1:15" ht="110.25">
      <c r="A422" s="32" t="s">
        <v>495</v>
      </c>
      <c r="B422" s="36" t="s">
        <v>258</v>
      </c>
      <c r="C422" s="46" t="s">
        <v>941</v>
      </c>
      <c r="D422" s="46" t="s">
        <v>465</v>
      </c>
      <c r="E422" s="92" t="s">
        <v>436</v>
      </c>
      <c r="F422" s="37"/>
      <c r="G422" s="42">
        <f aca="true" t="shared" si="209" ref="G422:O422">SUM(G423:G425)</f>
        <v>5629.7</v>
      </c>
      <c r="H422" s="42">
        <f t="shared" si="209"/>
        <v>0</v>
      </c>
      <c r="I422" s="42">
        <f t="shared" si="209"/>
        <v>5629.7</v>
      </c>
      <c r="J422" s="42">
        <f t="shared" si="209"/>
        <v>6656</v>
      </c>
      <c r="K422" s="42">
        <f t="shared" si="209"/>
        <v>0</v>
      </c>
      <c r="L422" s="42">
        <f t="shared" si="209"/>
        <v>6656</v>
      </c>
      <c r="M422" s="42">
        <f t="shared" si="209"/>
        <v>6828</v>
      </c>
      <c r="N422" s="42">
        <f t="shared" si="209"/>
        <v>0</v>
      </c>
      <c r="O422" s="42">
        <f t="shared" si="209"/>
        <v>6828</v>
      </c>
    </row>
    <row r="423" spans="1:15" ht="267.75">
      <c r="A423" s="35" t="s">
        <v>72</v>
      </c>
      <c r="B423" s="36" t="s">
        <v>258</v>
      </c>
      <c r="C423" s="46" t="s">
        <v>941</v>
      </c>
      <c r="D423" s="46" t="s">
        <v>465</v>
      </c>
      <c r="E423" s="37" t="s">
        <v>186</v>
      </c>
      <c r="F423" s="37">
        <v>100</v>
      </c>
      <c r="G423" s="42">
        <f>SUM(H423:I423)</f>
        <v>4940</v>
      </c>
      <c r="H423" s="28"/>
      <c r="I423" s="189">
        <f>15951-10898-113</f>
        <v>4940</v>
      </c>
      <c r="J423" s="42">
        <f>SUM(K423:L423)</f>
        <v>6204</v>
      </c>
      <c r="K423" s="28"/>
      <c r="L423" s="28">
        <f>17538-11334</f>
        <v>6204</v>
      </c>
      <c r="M423" s="42">
        <f>SUM(N423:O423)</f>
        <v>6376</v>
      </c>
      <c r="N423" s="28"/>
      <c r="O423" s="28">
        <f>18163-11787</f>
        <v>6376</v>
      </c>
    </row>
    <row r="424" spans="1:15" ht="141.75">
      <c r="A424" s="21" t="s">
        <v>73</v>
      </c>
      <c r="B424" s="36" t="s">
        <v>258</v>
      </c>
      <c r="C424" s="46" t="s">
        <v>941</v>
      </c>
      <c r="D424" s="46" t="s">
        <v>465</v>
      </c>
      <c r="E424" s="37" t="s">
        <v>186</v>
      </c>
      <c r="F424" s="37" t="s">
        <v>430</v>
      </c>
      <c r="G424" s="42">
        <f>SUM(H424:I424)</f>
        <v>667.7</v>
      </c>
      <c r="H424" s="28"/>
      <c r="I424" s="28">
        <v>667.7</v>
      </c>
      <c r="J424" s="42">
        <f>SUM(K424:L424)</f>
        <v>430</v>
      </c>
      <c r="K424" s="28"/>
      <c r="L424" s="28">
        <v>430</v>
      </c>
      <c r="M424" s="42">
        <f>SUM(N424:O424)</f>
        <v>430</v>
      </c>
      <c r="N424" s="28"/>
      <c r="O424" s="28">
        <v>430</v>
      </c>
    </row>
    <row r="425" spans="1:15" ht="126">
      <c r="A425" s="21" t="s">
        <v>74</v>
      </c>
      <c r="B425" s="36" t="s">
        <v>258</v>
      </c>
      <c r="C425" s="46" t="s">
        <v>941</v>
      </c>
      <c r="D425" s="46" t="s">
        <v>465</v>
      </c>
      <c r="E425" s="37" t="s">
        <v>186</v>
      </c>
      <c r="F425" s="37" t="s">
        <v>45</v>
      </c>
      <c r="G425" s="42">
        <f>SUM(H425:I425)</f>
        <v>22</v>
      </c>
      <c r="H425" s="28"/>
      <c r="I425" s="28">
        <v>22</v>
      </c>
      <c r="J425" s="42">
        <f>SUM(K425:L425)</f>
        <v>22</v>
      </c>
      <c r="K425" s="28"/>
      <c r="L425" s="28">
        <v>22</v>
      </c>
      <c r="M425" s="42">
        <f>SUM(N425:O425)</f>
        <v>22</v>
      </c>
      <c r="N425" s="28"/>
      <c r="O425" s="28">
        <v>22</v>
      </c>
    </row>
    <row r="426" spans="1:15" s="40" customFormat="1" ht="15.75">
      <c r="A426" s="31" t="s">
        <v>54</v>
      </c>
      <c r="B426" s="86" t="s">
        <v>258</v>
      </c>
      <c r="C426" s="89" t="s">
        <v>59</v>
      </c>
      <c r="D426" s="87"/>
      <c r="E426" s="89"/>
      <c r="F426" s="37"/>
      <c r="G426" s="88">
        <f>SUM(G427,)</f>
        <v>779</v>
      </c>
      <c r="H426" s="88">
        <f aca="true" t="shared" si="210" ref="H426:O426">SUM(H427,)</f>
        <v>429</v>
      </c>
      <c r="I426" s="88">
        <f t="shared" si="210"/>
        <v>350</v>
      </c>
      <c r="J426" s="88">
        <f t="shared" si="210"/>
        <v>446</v>
      </c>
      <c r="K426" s="88">
        <f t="shared" si="210"/>
        <v>446</v>
      </c>
      <c r="L426" s="88">
        <f t="shared" si="210"/>
        <v>0</v>
      </c>
      <c r="M426" s="88">
        <f t="shared" si="210"/>
        <v>464</v>
      </c>
      <c r="N426" s="88">
        <f t="shared" si="210"/>
        <v>464</v>
      </c>
      <c r="O426" s="88">
        <f t="shared" si="210"/>
        <v>0</v>
      </c>
    </row>
    <row r="427" spans="1:15" s="40" customFormat="1" ht="31.5">
      <c r="A427" s="31" t="s">
        <v>55</v>
      </c>
      <c r="B427" s="86" t="s">
        <v>258</v>
      </c>
      <c r="C427" s="89" t="s">
        <v>59</v>
      </c>
      <c r="D427" s="89" t="s">
        <v>939</v>
      </c>
      <c r="E427" s="89"/>
      <c r="F427" s="37"/>
      <c r="G427" s="88">
        <f>SUM(G428,G432)</f>
        <v>779</v>
      </c>
      <c r="H427" s="88">
        <f aca="true" t="shared" si="211" ref="H427:O427">SUM(H428,H432)</f>
        <v>429</v>
      </c>
      <c r="I427" s="88">
        <f t="shared" si="211"/>
        <v>350</v>
      </c>
      <c r="J427" s="88">
        <f t="shared" si="211"/>
        <v>446</v>
      </c>
      <c r="K427" s="88">
        <f t="shared" si="211"/>
        <v>446</v>
      </c>
      <c r="L427" s="88">
        <f t="shared" si="211"/>
        <v>0</v>
      </c>
      <c r="M427" s="88">
        <f t="shared" si="211"/>
        <v>464</v>
      </c>
      <c r="N427" s="88">
        <f t="shared" si="211"/>
        <v>464</v>
      </c>
      <c r="O427" s="88">
        <f t="shared" si="211"/>
        <v>0</v>
      </c>
    </row>
    <row r="428" spans="1:15" ht="94.5">
      <c r="A428" s="21" t="s">
        <v>833</v>
      </c>
      <c r="B428" s="36" t="s">
        <v>258</v>
      </c>
      <c r="C428" s="37" t="s">
        <v>59</v>
      </c>
      <c r="D428" s="37" t="s">
        <v>939</v>
      </c>
      <c r="E428" s="92" t="s">
        <v>164</v>
      </c>
      <c r="F428" s="89"/>
      <c r="G428" s="42">
        <f>G429</f>
        <v>429</v>
      </c>
      <c r="H428" s="42">
        <f aca="true" t="shared" si="212" ref="H428:O430">H429</f>
        <v>429</v>
      </c>
      <c r="I428" s="42">
        <f t="shared" si="212"/>
        <v>0</v>
      </c>
      <c r="J428" s="42">
        <f t="shared" si="212"/>
        <v>446</v>
      </c>
      <c r="K428" s="42">
        <f t="shared" si="212"/>
        <v>446</v>
      </c>
      <c r="L428" s="42">
        <f t="shared" si="212"/>
        <v>0</v>
      </c>
      <c r="M428" s="42">
        <f t="shared" si="212"/>
        <v>464</v>
      </c>
      <c r="N428" s="42">
        <f t="shared" si="212"/>
        <v>464</v>
      </c>
      <c r="O428" s="42">
        <f t="shared" si="212"/>
        <v>0</v>
      </c>
    </row>
    <row r="429" spans="1:15" ht="173.25">
      <c r="A429" s="21" t="s">
        <v>851</v>
      </c>
      <c r="B429" s="36" t="s">
        <v>258</v>
      </c>
      <c r="C429" s="37" t="s">
        <v>59</v>
      </c>
      <c r="D429" s="37" t="s">
        <v>939</v>
      </c>
      <c r="E429" s="92" t="s">
        <v>619</v>
      </c>
      <c r="F429" s="89"/>
      <c r="G429" s="42">
        <f>G430</f>
        <v>429</v>
      </c>
      <c r="H429" s="42">
        <f t="shared" si="212"/>
        <v>429</v>
      </c>
      <c r="I429" s="42">
        <f t="shared" si="212"/>
        <v>0</v>
      </c>
      <c r="J429" s="42">
        <f t="shared" si="212"/>
        <v>446</v>
      </c>
      <c r="K429" s="42">
        <f t="shared" si="212"/>
        <v>446</v>
      </c>
      <c r="L429" s="42">
        <f t="shared" si="212"/>
        <v>0</v>
      </c>
      <c r="M429" s="42">
        <f t="shared" si="212"/>
        <v>464</v>
      </c>
      <c r="N429" s="42">
        <f t="shared" si="212"/>
        <v>464</v>
      </c>
      <c r="O429" s="42">
        <f t="shared" si="212"/>
        <v>0</v>
      </c>
    </row>
    <row r="430" spans="1:15" ht="63">
      <c r="A430" s="21" t="s">
        <v>34</v>
      </c>
      <c r="B430" s="36" t="s">
        <v>258</v>
      </c>
      <c r="C430" s="37" t="s">
        <v>59</v>
      </c>
      <c r="D430" s="37" t="s">
        <v>939</v>
      </c>
      <c r="E430" s="92" t="s">
        <v>620</v>
      </c>
      <c r="F430" s="37"/>
      <c r="G430" s="42">
        <f>G431</f>
        <v>429</v>
      </c>
      <c r="H430" s="42">
        <f t="shared" si="212"/>
        <v>429</v>
      </c>
      <c r="I430" s="42">
        <f t="shared" si="212"/>
        <v>0</v>
      </c>
      <c r="J430" s="42">
        <f t="shared" si="212"/>
        <v>446</v>
      </c>
      <c r="K430" s="42">
        <f t="shared" si="212"/>
        <v>446</v>
      </c>
      <c r="L430" s="42">
        <f t="shared" si="212"/>
        <v>0</v>
      </c>
      <c r="M430" s="42">
        <f t="shared" si="212"/>
        <v>464</v>
      </c>
      <c r="N430" s="42">
        <f t="shared" si="212"/>
        <v>464</v>
      </c>
      <c r="O430" s="42">
        <f t="shared" si="212"/>
        <v>0</v>
      </c>
    </row>
    <row r="431" spans="1:15" ht="330.75">
      <c r="A431" s="35" t="s">
        <v>477</v>
      </c>
      <c r="B431" s="36" t="s">
        <v>258</v>
      </c>
      <c r="C431" s="37" t="s">
        <v>59</v>
      </c>
      <c r="D431" s="37" t="s">
        <v>939</v>
      </c>
      <c r="E431" s="37" t="s">
        <v>177</v>
      </c>
      <c r="F431" s="37" t="s">
        <v>53</v>
      </c>
      <c r="G431" s="42">
        <f>SUM(H431:I431)</f>
        <v>429</v>
      </c>
      <c r="H431" s="28">
        <v>429</v>
      </c>
      <c r="I431" s="28"/>
      <c r="J431" s="42">
        <f>SUM(K431:L431)</f>
        <v>446</v>
      </c>
      <c r="K431" s="28">
        <v>446</v>
      </c>
      <c r="L431" s="28"/>
      <c r="M431" s="42">
        <f>SUM(N431:O431)</f>
        <v>464</v>
      </c>
      <c r="N431" s="28">
        <v>464</v>
      </c>
      <c r="O431" s="28"/>
    </row>
    <row r="432" spans="1:15" ht="110.25">
      <c r="A432" s="35" t="s">
        <v>347</v>
      </c>
      <c r="B432" s="36" t="s">
        <v>258</v>
      </c>
      <c r="C432" s="37" t="s">
        <v>59</v>
      </c>
      <c r="D432" s="37" t="s">
        <v>939</v>
      </c>
      <c r="E432" s="92" t="s">
        <v>502</v>
      </c>
      <c r="F432" s="37"/>
      <c r="G432" s="42">
        <f aca="true" t="shared" si="213" ref="G432:O433">G433</f>
        <v>350</v>
      </c>
      <c r="H432" s="42">
        <f t="shared" si="213"/>
        <v>0</v>
      </c>
      <c r="I432" s="42">
        <f t="shared" si="213"/>
        <v>350</v>
      </c>
      <c r="J432" s="42">
        <f t="shared" si="213"/>
        <v>0</v>
      </c>
      <c r="K432" s="42">
        <f t="shared" si="213"/>
        <v>0</v>
      </c>
      <c r="L432" s="42">
        <f t="shared" si="213"/>
        <v>0</v>
      </c>
      <c r="M432" s="42">
        <f t="shared" si="213"/>
        <v>0</v>
      </c>
      <c r="N432" s="42">
        <f t="shared" si="213"/>
        <v>0</v>
      </c>
      <c r="O432" s="42">
        <f t="shared" si="213"/>
        <v>0</v>
      </c>
    </row>
    <row r="433" spans="1:15" ht="189">
      <c r="A433" s="35" t="s">
        <v>855</v>
      </c>
      <c r="B433" s="36" t="s">
        <v>258</v>
      </c>
      <c r="C433" s="37" t="s">
        <v>59</v>
      </c>
      <c r="D433" s="37" t="s">
        <v>939</v>
      </c>
      <c r="E433" s="92" t="s">
        <v>503</v>
      </c>
      <c r="F433" s="37"/>
      <c r="G433" s="42">
        <f t="shared" si="213"/>
        <v>350</v>
      </c>
      <c r="H433" s="42">
        <f t="shared" si="213"/>
        <v>0</v>
      </c>
      <c r="I433" s="42">
        <f t="shared" si="213"/>
        <v>350</v>
      </c>
      <c r="J433" s="42">
        <f t="shared" si="213"/>
        <v>0</v>
      </c>
      <c r="K433" s="42">
        <f t="shared" si="213"/>
        <v>0</v>
      </c>
      <c r="L433" s="42">
        <f t="shared" si="213"/>
        <v>0</v>
      </c>
      <c r="M433" s="42">
        <f t="shared" si="213"/>
        <v>0</v>
      </c>
      <c r="N433" s="42">
        <f t="shared" si="213"/>
        <v>0</v>
      </c>
      <c r="O433" s="42">
        <f t="shared" si="213"/>
        <v>0</v>
      </c>
    </row>
    <row r="434" spans="1:15" ht="110.25">
      <c r="A434" s="35" t="s">
        <v>438</v>
      </c>
      <c r="B434" s="36" t="s">
        <v>258</v>
      </c>
      <c r="C434" s="37" t="s">
        <v>59</v>
      </c>
      <c r="D434" s="37" t="s">
        <v>939</v>
      </c>
      <c r="E434" s="92" t="s">
        <v>504</v>
      </c>
      <c r="F434" s="37"/>
      <c r="G434" s="42">
        <f aca="true" t="shared" si="214" ref="G434:O434">SUM(G435:G436)</f>
        <v>350</v>
      </c>
      <c r="H434" s="42">
        <f t="shared" si="214"/>
        <v>0</v>
      </c>
      <c r="I434" s="42">
        <f t="shared" si="214"/>
        <v>350</v>
      </c>
      <c r="J434" s="42">
        <f t="shared" si="214"/>
        <v>0</v>
      </c>
      <c r="K434" s="42">
        <f t="shared" si="214"/>
        <v>0</v>
      </c>
      <c r="L434" s="42">
        <f t="shared" si="214"/>
        <v>0</v>
      </c>
      <c r="M434" s="42">
        <f t="shared" si="214"/>
        <v>0</v>
      </c>
      <c r="N434" s="42">
        <f t="shared" si="214"/>
        <v>0</v>
      </c>
      <c r="O434" s="42">
        <f t="shared" si="214"/>
        <v>0</v>
      </c>
    </row>
    <row r="435" spans="1:15" ht="362.25">
      <c r="A435" s="35" t="s">
        <v>478</v>
      </c>
      <c r="B435" s="36" t="s">
        <v>258</v>
      </c>
      <c r="C435" s="37" t="s">
        <v>59</v>
      </c>
      <c r="D435" s="37" t="s">
        <v>939</v>
      </c>
      <c r="E435" s="37" t="s">
        <v>505</v>
      </c>
      <c r="F435" s="37" t="s">
        <v>428</v>
      </c>
      <c r="G435" s="42">
        <f>SUM(H435:I435)</f>
        <v>110</v>
      </c>
      <c r="H435" s="28"/>
      <c r="I435" s="28">
        <v>110</v>
      </c>
      <c r="J435" s="42">
        <f>SUM(K435:L435)</f>
        <v>0</v>
      </c>
      <c r="K435" s="28"/>
      <c r="L435" s="28"/>
      <c r="M435" s="42">
        <f>SUM(N435:O435)</f>
        <v>0</v>
      </c>
      <c r="N435" s="28"/>
      <c r="O435" s="28"/>
    </row>
    <row r="436" spans="1:15" ht="267.75">
      <c r="A436" s="35" t="s">
        <v>479</v>
      </c>
      <c r="B436" s="36" t="s">
        <v>258</v>
      </c>
      <c r="C436" s="37" t="s">
        <v>59</v>
      </c>
      <c r="D436" s="37" t="s">
        <v>939</v>
      </c>
      <c r="E436" s="37" t="s">
        <v>505</v>
      </c>
      <c r="F436" s="37" t="s">
        <v>53</v>
      </c>
      <c r="G436" s="42">
        <f>SUM(H436:I436)</f>
        <v>240</v>
      </c>
      <c r="H436" s="28"/>
      <c r="I436" s="28">
        <v>240</v>
      </c>
      <c r="J436" s="42">
        <f>SUM(K436:L436)</f>
        <v>0</v>
      </c>
      <c r="K436" s="28"/>
      <c r="L436" s="28"/>
      <c r="M436" s="42">
        <f>SUM(N436:O436)</f>
        <v>0</v>
      </c>
      <c r="N436" s="28"/>
      <c r="O436" s="28"/>
    </row>
    <row r="437" spans="1:15" ht="47.25">
      <c r="A437" s="27" t="s">
        <v>262</v>
      </c>
      <c r="B437" s="85">
        <v>873</v>
      </c>
      <c r="C437" s="37"/>
      <c r="D437" s="37"/>
      <c r="E437" s="37"/>
      <c r="F437" s="37"/>
      <c r="G437" s="88">
        <f aca="true" t="shared" si="215" ref="G437:O437">SUM(G438,G444)</f>
        <v>144441.09999999998</v>
      </c>
      <c r="H437" s="88">
        <f t="shared" si="215"/>
        <v>138478.59999999998</v>
      </c>
      <c r="I437" s="88">
        <f t="shared" si="215"/>
        <v>5962.5</v>
      </c>
      <c r="J437" s="88">
        <f t="shared" si="215"/>
        <v>149451.19999999998</v>
      </c>
      <c r="K437" s="88">
        <f t="shared" si="215"/>
        <v>145142.19999999998</v>
      </c>
      <c r="L437" s="88">
        <f t="shared" si="215"/>
        <v>4309</v>
      </c>
      <c r="M437" s="88">
        <f t="shared" si="215"/>
        <v>151110.19999999998</v>
      </c>
      <c r="N437" s="88">
        <f t="shared" si="215"/>
        <v>151110.19999999998</v>
      </c>
      <c r="O437" s="88">
        <f t="shared" si="215"/>
        <v>0</v>
      </c>
    </row>
    <row r="438" spans="1:15" ht="47.25">
      <c r="A438" s="31" t="s">
        <v>774</v>
      </c>
      <c r="B438" s="86" t="s">
        <v>187</v>
      </c>
      <c r="C438" s="87" t="s">
        <v>470</v>
      </c>
      <c r="D438" s="37"/>
      <c r="E438" s="37"/>
      <c r="F438" s="37"/>
      <c r="G438" s="88">
        <f aca="true" t="shared" si="216" ref="G438:O442">G439</f>
        <v>19.3</v>
      </c>
      <c r="H438" s="88">
        <f t="shared" si="216"/>
        <v>19.3</v>
      </c>
      <c r="I438" s="88">
        <f t="shared" si="216"/>
        <v>0</v>
      </c>
      <c r="J438" s="88">
        <f t="shared" si="216"/>
        <v>19.3</v>
      </c>
      <c r="K438" s="88">
        <f t="shared" si="216"/>
        <v>19.3</v>
      </c>
      <c r="L438" s="88">
        <f t="shared" si="216"/>
        <v>0</v>
      </c>
      <c r="M438" s="88">
        <f t="shared" si="216"/>
        <v>19.3</v>
      </c>
      <c r="N438" s="88">
        <f t="shared" si="216"/>
        <v>19.3</v>
      </c>
      <c r="O438" s="88">
        <f t="shared" si="216"/>
        <v>0</v>
      </c>
    </row>
    <row r="439" spans="1:15" ht="15.75">
      <c r="A439" s="31" t="s">
        <v>51</v>
      </c>
      <c r="B439" s="86" t="s">
        <v>187</v>
      </c>
      <c r="C439" s="87" t="s">
        <v>470</v>
      </c>
      <c r="D439" s="87" t="s">
        <v>939</v>
      </c>
      <c r="E439" s="37"/>
      <c r="F439" s="37"/>
      <c r="G439" s="88">
        <f>G440</f>
        <v>19.3</v>
      </c>
      <c r="H439" s="88">
        <f t="shared" si="216"/>
        <v>19.3</v>
      </c>
      <c r="I439" s="88">
        <f t="shared" si="216"/>
        <v>0</v>
      </c>
      <c r="J439" s="88">
        <f>J440</f>
        <v>19.3</v>
      </c>
      <c r="K439" s="88">
        <f t="shared" si="216"/>
        <v>19.3</v>
      </c>
      <c r="L439" s="88">
        <f t="shared" si="216"/>
        <v>0</v>
      </c>
      <c r="M439" s="88">
        <f>M440</f>
        <v>19.3</v>
      </c>
      <c r="N439" s="88">
        <f t="shared" si="216"/>
        <v>19.3</v>
      </c>
      <c r="O439" s="88">
        <f t="shared" si="216"/>
        <v>0</v>
      </c>
    </row>
    <row r="440" spans="1:15" ht="157.5">
      <c r="A440" s="32" t="s">
        <v>829</v>
      </c>
      <c r="B440" s="91" t="s">
        <v>187</v>
      </c>
      <c r="C440" s="46" t="s">
        <v>470</v>
      </c>
      <c r="D440" s="46" t="s">
        <v>939</v>
      </c>
      <c r="E440" s="137" t="s">
        <v>493</v>
      </c>
      <c r="F440" s="37"/>
      <c r="G440" s="42">
        <f>G441</f>
        <v>19.3</v>
      </c>
      <c r="H440" s="42">
        <f t="shared" si="216"/>
        <v>19.3</v>
      </c>
      <c r="I440" s="42">
        <f t="shared" si="216"/>
        <v>0</v>
      </c>
      <c r="J440" s="42">
        <f>J441</f>
        <v>19.3</v>
      </c>
      <c r="K440" s="42">
        <f t="shared" si="216"/>
        <v>19.3</v>
      </c>
      <c r="L440" s="42">
        <f t="shared" si="216"/>
        <v>0</v>
      </c>
      <c r="M440" s="42">
        <f>M441</f>
        <v>19.3</v>
      </c>
      <c r="N440" s="42">
        <f t="shared" si="216"/>
        <v>19.3</v>
      </c>
      <c r="O440" s="42">
        <f t="shared" si="216"/>
        <v>0</v>
      </c>
    </row>
    <row r="441" spans="1:15" ht="267.75">
      <c r="A441" s="94" t="s">
        <v>830</v>
      </c>
      <c r="B441" s="91" t="s">
        <v>187</v>
      </c>
      <c r="C441" s="46" t="s">
        <v>470</v>
      </c>
      <c r="D441" s="46" t="s">
        <v>939</v>
      </c>
      <c r="E441" s="137" t="s">
        <v>494</v>
      </c>
      <c r="F441" s="37"/>
      <c r="G441" s="42">
        <f>G442</f>
        <v>19.3</v>
      </c>
      <c r="H441" s="42">
        <f t="shared" si="216"/>
        <v>19.3</v>
      </c>
      <c r="I441" s="42">
        <f t="shared" si="216"/>
        <v>0</v>
      </c>
      <c r="J441" s="42">
        <f>J442</f>
        <v>19.3</v>
      </c>
      <c r="K441" s="42">
        <f t="shared" si="216"/>
        <v>19.3</v>
      </c>
      <c r="L441" s="42">
        <f t="shared" si="216"/>
        <v>0</v>
      </c>
      <c r="M441" s="42">
        <f>M442</f>
        <v>19.3</v>
      </c>
      <c r="N441" s="42">
        <f t="shared" si="216"/>
        <v>19.3</v>
      </c>
      <c r="O441" s="42">
        <f t="shared" si="216"/>
        <v>0</v>
      </c>
    </row>
    <row r="442" spans="1:15" ht="110.25">
      <c r="A442" s="94" t="s">
        <v>937</v>
      </c>
      <c r="B442" s="91" t="s">
        <v>187</v>
      </c>
      <c r="C442" s="46" t="s">
        <v>470</v>
      </c>
      <c r="D442" s="46" t="s">
        <v>939</v>
      </c>
      <c r="E442" s="137" t="s">
        <v>936</v>
      </c>
      <c r="F442" s="37"/>
      <c r="G442" s="42">
        <f>G443</f>
        <v>19.3</v>
      </c>
      <c r="H442" s="42">
        <f t="shared" si="216"/>
        <v>19.3</v>
      </c>
      <c r="I442" s="42">
        <f t="shared" si="216"/>
        <v>0</v>
      </c>
      <c r="J442" s="42">
        <f>J443</f>
        <v>19.3</v>
      </c>
      <c r="K442" s="42">
        <f t="shared" si="216"/>
        <v>19.3</v>
      </c>
      <c r="L442" s="42">
        <f t="shared" si="216"/>
        <v>0</v>
      </c>
      <c r="M442" s="42">
        <f>M443</f>
        <v>19.3</v>
      </c>
      <c r="N442" s="42">
        <f t="shared" si="216"/>
        <v>19.3</v>
      </c>
      <c r="O442" s="42">
        <f t="shared" si="216"/>
        <v>0</v>
      </c>
    </row>
    <row r="443" spans="1:15" ht="141.75">
      <c r="A443" s="21" t="s">
        <v>938</v>
      </c>
      <c r="B443" s="91" t="s">
        <v>187</v>
      </c>
      <c r="C443" s="46" t="s">
        <v>470</v>
      </c>
      <c r="D443" s="46" t="s">
        <v>939</v>
      </c>
      <c r="E443" s="109" t="s">
        <v>246</v>
      </c>
      <c r="F443" s="37" t="s">
        <v>430</v>
      </c>
      <c r="G443" s="42">
        <f>SUM(H443:I443)</f>
        <v>19.3</v>
      </c>
      <c r="H443" s="28">
        <v>19.3</v>
      </c>
      <c r="I443" s="28"/>
      <c r="J443" s="42">
        <f>SUM(K443:L443)</f>
        <v>19.3</v>
      </c>
      <c r="K443" s="28">
        <v>19.3</v>
      </c>
      <c r="L443" s="28"/>
      <c r="M443" s="42">
        <f>SUM(N443:O443)</f>
        <v>19.3</v>
      </c>
      <c r="N443" s="28">
        <v>19.3</v>
      </c>
      <c r="O443" s="28"/>
    </row>
    <row r="444" spans="1:15" ht="15.75">
      <c r="A444" s="31" t="s">
        <v>54</v>
      </c>
      <c r="B444" s="86" t="s">
        <v>187</v>
      </c>
      <c r="C444" s="89">
        <v>10</v>
      </c>
      <c r="D444" s="37"/>
      <c r="E444" s="37"/>
      <c r="F444" s="37"/>
      <c r="G444" s="88">
        <f aca="true" t="shared" si="217" ref="G444:O444">SUM(G445,G451,G459,G510,G522)</f>
        <v>144421.8</v>
      </c>
      <c r="H444" s="88">
        <f t="shared" si="217"/>
        <v>138459.3</v>
      </c>
      <c r="I444" s="88">
        <f t="shared" si="217"/>
        <v>5962.5</v>
      </c>
      <c r="J444" s="88">
        <f t="shared" si="217"/>
        <v>149431.9</v>
      </c>
      <c r="K444" s="88">
        <f t="shared" si="217"/>
        <v>145122.9</v>
      </c>
      <c r="L444" s="88">
        <f t="shared" si="217"/>
        <v>4309</v>
      </c>
      <c r="M444" s="88">
        <f t="shared" si="217"/>
        <v>151090.9</v>
      </c>
      <c r="N444" s="88">
        <f t="shared" si="217"/>
        <v>151090.9</v>
      </c>
      <c r="O444" s="88">
        <f t="shared" si="217"/>
        <v>0</v>
      </c>
    </row>
    <row r="445" spans="1:15" ht="31.5">
      <c r="A445" s="31" t="s">
        <v>188</v>
      </c>
      <c r="B445" s="86" t="s">
        <v>187</v>
      </c>
      <c r="C445" s="89">
        <v>10</v>
      </c>
      <c r="D445" s="87" t="s">
        <v>464</v>
      </c>
      <c r="E445" s="37"/>
      <c r="F445" s="37"/>
      <c r="G445" s="88">
        <f>G446</f>
        <v>4309</v>
      </c>
      <c r="H445" s="88">
        <f aca="true" t="shared" si="218" ref="H445:O447">H446</f>
        <v>0</v>
      </c>
      <c r="I445" s="88">
        <f t="shared" si="218"/>
        <v>4309</v>
      </c>
      <c r="J445" s="88">
        <f>J446</f>
        <v>4309</v>
      </c>
      <c r="K445" s="88">
        <f t="shared" si="218"/>
        <v>0</v>
      </c>
      <c r="L445" s="88">
        <f t="shared" si="218"/>
        <v>4309</v>
      </c>
      <c r="M445" s="88">
        <f>M446</f>
        <v>0</v>
      </c>
      <c r="N445" s="88">
        <f t="shared" si="218"/>
        <v>0</v>
      </c>
      <c r="O445" s="88">
        <f t="shared" si="218"/>
        <v>0</v>
      </c>
    </row>
    <row r="446" spans="1:15" ht="94.5">
      <c r="A446" s="32" t="s">
        <v>569</v>
      </c>
      <c r="B446" s="91" t="s">
        <v>187</v>
      </c>
      <c r="C446" s="37">
        <v>10</v>
      </c>
      <c r="D446" s="46" t="s">
        <v>464</v>
      </c>
      <c r="E446" s="138" t="s">
        <v>420</v>
      </c>
      <c r="F446" s="37"/>
      <c r="G446" s="42">
        <f>G447</f>
        <v>4309</v>
      </c>
      <c r="H446" s="42">
        <f t="shared" si="218"/>
        <v>0</v>
      </c>
      <c r="I446" s="42">
        <f t="shared" si="218"/>
        <v>4309</v>
      </c>
      <c r="J446" s="42">
        <f>J447</f>
        <v>4309</v>
      </c>
      <c r="K446" s="42">
        <f t="shared" si="218"/>
        <v>0</v>
      </c>
      <c r="L446" s="42">
        <f t="shared" si="218"/>
        <v>4309</v>
      </c>
      <c r="M446" s="42">
        <f>M447</f>
        <v>0</v>
      </c>
      <c r="N446" s="42">
        <f t="shared" si="218"/>
        <v>0</v>
      </c>
      <c r="O446" s="42">
        <f t="shared" si="218"/>
        <v>0</v>
      </c>
    </row>
    <row r="447" spans="1:15" ht="157.5">
      <c r="A447" s="32" t="s">
        <v>105</v>
      </c>
      <c r="B447" s="91" t="s">
        <v>187</v>
      </c>
      <c r="C447" s="37">
        <v>10</v>
      </c>
      <c r="D447" s="46" t="s">
        <v>464</v>
      </c>
      <c r="E447" s="139" t="s">
        <v>496</v>
      </c>
      <c r="F447" s="37"/>
      <c r="G447" s="42">
        <f>G448</f>
        <v>4309</v>
      </c>
      <c r="H447" s="42">
        <f t="shared" si="218"/>
        <v>0</v>
      </c>
      <c r="I447" s="42">
        <f t="shared" si="218"/>
        <v>4309</v>
      </c>
      <c r="J447" s="42">
        <f>J448</f>
        <v>4309</v>
      </c>
      <c r="K447" s="42">
        <f t="shared" si="218"/>
        <v>0</v>
      </c>
      <c r="L447" s="42">
        <f t="shared" si="218"/>
        <v>4309</v>
      </c>
      <c r="M447" s="42">
        <f>M448</f>
        <v>0</v>
      </c>
      <c r="N447" s="42">
        <f t="shared" si="218"/>
        <v>0</v>
      </c>
      <c r="O447" s="42">
        <f t="shared" si="218"/>
        <v>0</v>
      </c>
    </row>
    <row r="448" spans="1:15" ht="63">
      <c r="A448" s="94" t="s">
        <v>392</v>
      </c>
      <c r="B448" s="91" t="s">
        <v>187</v>
      </c>
      <c r="C448" s="37">
        <v>10</v>
      </c>
      <c r="D448" s="46" t="s">
        <v>464</v>
      </c>
      <c r="E448" s="139" t="s">
        <v>391</v>
      </c>
      <c r="F448" s="37"/>
      <c r="G448" s="42">
        <f aca="true" t="shared" si="219" ref="G448:O448">SUM(G449:G450)</f>
        <v>4309</v>
      </c>
      <c r="H448" s="42">
        <f t="shared" si="219"/>
        <v>0</v>
      </c>
      <c r="I448" s="42">
        <f t="shared" si="219"/>
        <v>4309</v>
      </c>
      <c r="J448" s="42">
        <f t="shared" si="219"/>
        <v>4309</v>
      </c>
      <c r="K448" s="42">
        <f t="shared" si="219"/>
        <v>0</v>
      </c>
      <c r="L448" s="42">
        <f t="shared" si="219"/>
        <v>4309</v>
      </c>
      <c r="M448" s="42">
        <f t="shared" si="219"/>
        <v>0</v>
      </c>
      <c r="N448" s="42">
        <f t="shared" si="219"/>
        <v>0</v>
      </c>
      <c r="O448" s="42">
        <f t="shared" si="219"/>
        <v>0</v>
      </c>
    </row>
    <row r="449" spans="1:15" ht="78.75">
      <c r="A449" s="21" t="s">
        <v>943</v>
      </c>
      <c r="B449" s="91" t="s">
        <v>187</v>
      </c>
      <c r="C449" s="37">
        <v>10</v>
      </c>
      <c r="D449" s="46" t="s">
        <v>464</v>
      </c>
      <c r="E449" s="100" t="s">
        <v>247</v>
      </c>
      <c r="F449" s="37" t="s">
        <v>430</v>
      </c>
      <c r="G449" s="42">
        <f>SUM(H449:I449)</f>
        <v>49</v>
      </c>
      <c r="H449" s="42"/>
      <c r="I449" s="42">
        <v>49</v>
      </c>
      <c r="J449" s="42">
        <f>SUM(K449:L449)</f>
        <v>49</v>
      </c>
      <c r="K449" s="42"/>
      <c r="L449" s="42">
        <v>49</v>
      </c>
      <c r="M449" s="42">
        <f>SUM(N449:O449)</f>
        <v>0</v>
      </c>
      <c r="N449" s="42"/>
      <c r="O449" s="42"/>
    </row>
    <row r="450" spans="1:15" ht="63">
      <c r="A450" s="32" t="s">
        <v>944</v>
      </c>
      <c r="B450" s="91" t="s">
        <v>187</v>
      </c>
      <c r="C450" s="37" t="s">
        <v>59</v>
      </c>
      <c r="D450" s="46" t="s">
        <v>464</v>
      </c>
      <c r="E450" s="100" t="s">
        <v>247</v>
      </c>
      <c r="F450" s="37" t="s">
        <v>57</v>
      </c>
      <c r="G450" s="42">
        <f>SUM(H450:I450)</f>
        <v>4260</v>
      </c>
      <c r="H450" s="28"/>
      <c r="I450" s="28">
        <v>4260</v>
      </c>
      <c r="J450" s="42">
        <f>SUM(K450:L450)</f>
        <v>4260</v>
      </c>
      <c r="K450" s="28"/>
      <c r="L450" s="28">
        <v>4260</v>
      </c>
      <c r="M450" s="42">
        <f>SUM(N450:O450)</f>
        <v>0</v>
      </c>
      <c r="N450" s="28"/>
      <c r="O450" s="28"/>
    </row>
    <row r="451" spans="1:15" ht="47.25">
      <c r="A451" s="31" t="s">
        <v>189</v>
      </c>
      <c r="B451" s="86" t="s">
        <v>187</v>
      </c>
      <c r="C451" s="89">
        <v>10</v>
      </c>
      <c r="D451" s="87" t="s">
        <v>471</v>
      </c>
      <c r="E451" s="37"/>
      <c r="F451" s="37"/>
      <c r="G451" s="88">
        <f>G452</f>
        <v>56985</v>
      </c>
      <c r="H451" s="88">
        <f aca="true" t="shared" si="220" ref="H451:O453">H452</f>
        <v>56985</v>
      </c>
      <c r="I451" s="88">
        <f t="shared" si="220"/>
        <v>0</v>
      </c>
      <c r="J451" s="88">
        <f>J452</f>
        <v>60886</v>
      </c>
      <c r="K451" s="88">
        <f t="shared" si="220"/>
        <v>60886</v>
      </c>
      <c r="L451" s="88">
        <f t="shared" si="220"/>
        <v>0</v>
      </c>
      <c r="M451" s="88">
        <f>M452</f>
        <v>64441</v>
      </c>
      <c r="N451" s="88">
        <f t="shared" si="220"/>
        <v>64441</v>
      </c>
      <c r="O451" s="88">
        <f t="shared" si="220"/>
        <v>0</v>
      </c>
    </row>
    <row r="452" spans="1:15" ht="94.5">
      <c r="A452" s="32" t="s">
        <v>569</v>
      </c>
      <c r="B452" s="91" t="s">
        <v>187</v>
      </c>
      <c r="C452" s="37" t="s">
        <v>59</v>
      </c>
      <c r="D452" s="46" t="s">
        <v>471</v>
      </c>
      <c r="E452" s="95" t="s">
        <v>581</v>
      </c>
      <c r="F452" s="37"/>
      <c r="G452" s="42">
        <f>G453</f>
        <v>56985</v>
      </c>
      <c r="H452" s="42">
        <f t="shared" si="220"/>
        <v>56985</v>
      </c>
      <c r="I452" s="42">
        <f t="shared" si="220"/>
        <v>0</v>
      </c>
      <c r="J452" s="42">
        <f>J453</f>
        <v>60886</v>
      </c>
      <c r="K452" s="42">
        <f t="shared" si="220"/>
        <v>60886</v>
      </c>
      <c r="L452" s="42">
        <f t="shared" si="220"/>
        <v>0</v>
      </c>
      <c r="M452" s="42">
        <f>M453</f>
        <v>64441</v>
      </c>
      <c r="N452" s="42">
        <f t="shared" si="220"/>
        <v>64441</v>
      </c>
      <c r="O452" s="42">
        <f t="shared" si="220"/>
        <v>0</v>
      </c>
    </row>
    <row r="453" spans="1:15" ht="173.25">
      <c r="A453" s="32" t="s">
        <v>856</v>
      </c>
      <c r="B453" s="91" t="s">
        <v>187</v>
      </c>
      <c r="C453" s="37" t="s">
        <v>59</v>
      </c>
      <c r="D453" s="46" t="s">
        <v>471</v>
      </c>
      <c r="E453" s="95" t="s">
        <v>945</v>
      </c>
      <c r="F453" s="37"/>
      <c r="G453" s="42">
        <f>G454</f>
        <v>56985</v>
      </c>
      <c r="H453" s="42">
        <f t="shared" si="220"/>
        <v>56985</v>
      </c>
      <c r="I453" s="42">
        <f t="shared" si="220"/>
        <v>0</v>
      </c>
      <c r="J453" s="42">
        <f>J454</f>
        <v>60886</v>
      </c>
      <c r="K453" s="42">
        <f t="shared" si="220"/>
        <v>60886</v>
      </c>
      <c r="L453" s="42">
        <f t="shared" si="220"/>
        <v>0</v>
      </c>
      <c r="M453" s="42">
        <f>M454</f>
        <v>64441</v>
      </c>
      <c r="N453" s="42">
        <f t="shared" si="220"/>
        <v>64441</v>
      </c>
      <c r="O453" s="42">
        <f t="shared" si="220"/>
        <v>0</v>
      </c>
    </row>
    <row r="454" spans="1:15" ht="94.5">
      <c r="A454" s="32" t="s">
        <v>769</v>
      </c>
      <c r="B454" s="91" t="s">
        <v>187</v>
      </c>
      <c r="C454" s="37" t="s">
        <v>59</v>
      </c>
      <c r="D454" s="46" t="s">
        <v>471</v>
      </c>
      <c r="E454" s="95" t="s">
        <v>946</v>
      </c>
      <c r="F454" s="37"/>
      <c r="G454" s="42">
        <f aca="true" t="shared" si="221" ref="G454:O454">SUM(G455:G458)</f>
        <v>56985</v>
      </c>
      <c r="H454" s="42">
        <f t="shared" si="221"/>
        <v>56985</v>
      </c>
      <c r="I454" s="42">
        <f t="shared" si="221"/>
        <v>0</v>
      </c>
      <c r="J454" s="42">
        <f t="shared" si="221"/>
        <v>60886</v>
      </c>
      <c r="K454" s="42">
        <f t="shared" si="221"/>
        <v>60886</v>
      </c>
      <c r="L454" s="42">
        <f t="shared" si="221"/>
        <v>0</v>
      </c>
      <c r="M454" s="42">
        <f t="shared" si="221"/>
        <v>64441</v>
      </c>
      <c r="N454" s="42">
        <f t="shared" si="221"/>
        <v>64441</v>
      </c>
      <c r="O454" s="42">
        <f t="shared" si="221"/>
        <v>0</v>
      </c>
    </row>
    <row r="455" spans="1:15" ht="220.5">
      <c r="A455" s="21" t="s">
        <v>7</v>
      </c>
      <c r="B455" s="91" t="s">
        <v>187</v>
      </c>
      <c r="C455" s="37" t="s">
        <v>59</v>
      </c>
      <c r="D455" s="46" t="s">
        <v>471</v>
      </c>
      <c r="E455" s="96" t="s">
        <v>248</v>
      </c>
      <c r="F455" s="37" t="s">
        <v>428</v>
      </c>
      <c r="G455" s="42">
        <f>SUM(H455:I455)</f>
        <v>3080</v>
      </c>
      <c r="H455" s="28">
        <v>3080</v>
      </c>
      <c r="I455" s="28"/>
      <c r="J455" s="42">
        <f>SUM(K455:L455)</f>
        <v>3388</v>
      </c>
      <c r="K455" s="28">
        <v>3388</v>
      </c>
      <c r="L455" s="28"/>
      <c r="M455" s="42">
        <f>SUM(N455:O455)</f>
        <v>3726</v>
      </c>
      <c r="N455" s="28">
        <v>3726</v>
      </c>
      <c r="O455" s="28"/>
    </row>
    <row r="456" spans="1:15" ht="94.5">
      <c r="A456" s="21" t="s">
        <v>439</v>
      </c>
      <c r="B456" s="91" t="s">
        <v>187</v>
      </c>
      <c r="C456" s="37" t="s">
        <v>59</v>
      </c>
      <c r="D456" s="46" t="s">
        <v>471</v>
      </c>
      <c r="E456" s="96" t="s">
        <v>248</v>
      </c>
      <c r="F456" s="37" t="s">
        <v>430</v>
      </c>
      <c r="G456" s="42">
        <f>SUM(H456:I456)</f>
        <v>1235</v>
      </c>
      <c r="H456" s="28">
        <v>1235</v>
      </c>
      <c r="I456" s="28"/>
      <c r="J456" s="42">
        <f>SUM(K456:L456)</f>
        <v>1419</v>
      </c>
      <c r="K456" s="28">
        <v>1419</v>
      </c>
      <c r="L456" s="28"/>
      <c r="M456" s="42">
        <f>SUM(N456:O456)</f>
        <v>1447</v>
      </c>
      <c r="N456" s="28">
        <v>1447</v>
      </c>
      <c r="O456" s="28"/>
    </row>
    <row r="457" spans="1:15" ht="141.75">
      <c r="A457" s="21" t="s">
        <v>602</v>
      </c>
      <c r="B457" s="91" t="s">
        <v>187</v>
      </c>
      <c r="C457" s="37" t="s">
        <v>59</v>
      </c>
      <c r="D457" s="46" t="s">
        <v>471</v>
      </c>
      <c r="E457" s="96" t="s">
        <v>248</v>
      </c>
      <c r="F457" s="37" t="s">
        <v>53</v>
      </c>
      <c r="G457" s="42">
        <f>SUM(H457:I457)</f>
        <v>52655</v>
      </c>
      <c r="H457" s="28">
        <v>52655</v>
      </c>
      <c r="I457" s="28"/>
      <c r="J457" s="42">
        <f>SUM(K457:L457)</f>
        <v>56064</v>
      </c>
      <c r="K457" s="28">
        <v>56064</v>
      </c>
      <c r="L457" s="28"/>
      <c r="M457" s="42">
        <f>SUM(N457:O457)</f>
        <v>59253</v>
      </c>
      <c r="N457" s="28">
        <v>59253</v>
      </c>
      <c r="O457" s="28"/>
    </row>
    <row r="458" spans="1:15" ht="78.75">
      <c r="A458" s="21" t="s">
        <v>440</v>
      </c>
      <c r="B458" s="91" t="s">
        <v>187</v>
      </c>
      <c r="C458" s="37" t="s">
        <v>59</v>
      </c>
      <c r="D458" s="46" t="s">
        <v>471</v>
      </c>
      <c r="E458" s="96" t="s">
        <v>248</v>
      </c>
      <c r="F458" s="37" t="s">
        <v>45</v>
      </c>
      <c r="G458" s="42">
        <f>SUM(H458:I458)</f>
        <v>15</v>
      </c>
      <c r="H458" s="28">
        <v>15</v>
      </c>
      <c r="I458" s="28"/>
      <c r="J458" s="42">
        <f>SUM(K458:L458)</f>
        <v>15</v>
      </c>
      <c r="K458" s="28">
        <v>15</v>
      </c>
      <c r="L458" s="28"/>
      <c r="M458" s="42">
        <f>SUM(N458:O458)</f>
        <v>15</v>
      </c>
      <c r="N458" s="28">
        <v>15</v>
      </c>
      <c r="O458" s="28"/>
    </row>
    <row r="459" spans="1:15" ht="31.5">
      <c r="A459" s="31" t="s">
        <v>55</v>
      </c>
      <c r="B459" s="86" t="s">
        <v>187</v>
      </c>
      <c r="C459" s="89">
        <v>10</v>
      </c>
      <c r="D459" s="87" t="s">
        <v>939</v>
      </c>
      <c r="E459" s="37"/>
      <c r="F459" s="37"/>
      <c r="G459" s="88">
        <f aca="true" t="shared" si="222" ref="G459:O459">SUM(G460,)</f>
        <v>66494.5</v>
      </c>
      <c r="H459" s="88">
        <f t="shared" si="222"/>
        <v>65789</v>
      </c>
      <c r="I459" s="88">
        <f t="shared" si="222"/>
        <v>705.5</v>
      </c>
      <c r="J459" s="88">
        <f t="shared" si="222"/>
        <v>67432</v>
      </c>
      <c r="K459" s="88">
        <f t="shared" si="222"/>
        <v>67432</v>
      </c>
      <c r="L459" s="88">
        <f t="shared" si="222"/>
        <v>0</v>
      </c>
      <c r="M459" s="88">
        <f t="shared" si="222"/>
        <v>68982</v>
      </c>
      <c r="N459" s="88">
        <f t="shared" si="222"/>
        <v>68982</v>
      </c>
      <c r="O459" s="88">
        <f t="shared" si="222"/>
        <v>0</v>
      </c>
    </row>
    <row r="460" spans="1:15" ht="94.5">
      <c r="A460" s="32" t="s">
        <v>569</v>
      </c>
      <c r="B460" s="36" t="s">
        <v>187</v>
      </c>
      <c r="C460" s="37">
        <v>10</v>
      </c>
      <c r="D460" s="46" t="s">
        <v>939</v>
      </c>
      <c r="E460" s="92" t="s">
        <v>581</v>
      </c>
      <c r="F460" s="37"/>
      <c r="G460" s="42">
        <f aca="true" t="shared" si="223" ref="G460:O460">SUM(G461,G500,G503)</f>
        <v>66494.5</v>
      </c>
      <c r="H460" s="42">
        <f t="shared" si="223"/>
        <v>65789</v>
      </c>
      <c r="I460" s="42">
        <f t="shared" si="223"/>
        <v>705.5</v>
      </c>
      <c r="J460" s="42">
        <f t="shared" si="223"/>
        <v>67432</v>
      </c>
      <c r="K460" s="42">
        <f t="shared" si="223"/>
        <v>67432</v>
      </c>
      <c r="L460" s="42">
        <f t="shared" si="223"/>
        <v>0</v>
      </c>
      <c r="M460" s="42">
        <f t="shared" si="223"/>
        <v>68982</v>
      </c>
      <c r="N460" s="42">
        <f t="shared" si="223"/>
        <v>68982</v>
      </c>
      <c r="O460" s="42">
        <f t="shared" si="223"/>
        <v>0</v>
      </c>
    </row>
    <row r="461" spans="1:15" ht="157.5">
      <c r="A461" s="32" t="s">
        <v>105</v>
      </c>
      <c r="B461" s="36" t="s">
        <v>187</v>
      </c>
      <c r="C461" s="37">
        <v>10</v>
      </c>
      <c r="D461" s="46" t="s">
        <v>939</v>
      </c>
      <c r="E461" s="92" t="s">
        <v>496</v>
      </c>
      <c r="F461" s="37"/>
      <c r="G461" s="42">
        <f aca="true" t="shared" si="224" ref="G461:O461">SUM(G462,G478)</f>
        <v>57335</v>
      </c>
      <c r="H461" s="42">
        <f t="shared" si="224"/>
        <v>56863</v>
      </c>
      <c r="I461" s="42">
        <f t="shared" si="224"/>
        <v>472</v>
      </c>
      <c r="J461" s="42">
        <f t="shared" si="224"/>
        <v>58142</v>
      </c>
      <c r="K461" s="42">
        <f t="shared" si="224"/>
        <v>58142</v>
      </c>
      <c r="L461" s="42">
        <f t="shared" si="224"/>
        <v>0</v>
      </c>
      <c r="M461" s="42">
        <f t="shared" si="224"/>
        <v>59320</v>
      </c>
      <c r="N461" s="42">
        <f t="shared" si="224"/>
        <v>59320</v>
      </c>
      <c r="O461" s="42">
        <f t="shared" si="224"/>
        <v>0</v>
      </c>
    </row>
    <row r="462" spans="1:15" ht="78.75">
      <c r="A462" s="32" t="s">
        <v>625</v>
      </c>
      <c r="B462" s="37" t="s">
        <v>187</v>
      </c>
      <c r="C462" s="37">
        <v>10</v>
      </c>
      <c r="D462" s="46" t="s">
        <v>939</v>
      </c>
      <c r="E462" s="95" t="s">
        <v>624</v>
      </c>
      <c r="F462" s="37"/>
      <c r="G462" s="42">
        <f aca="true" t="shared" si="225" ref="G462:O462">SUM(G463:G477)</f>
        <v>29317</v>
      </c>
      <c r="H462" s="42">
        <f t="shared" si="225"/>
        <v>29317</v>
      </c>
      <c r="I462" s="42">
        <f t="shared" si="225"/>
        <v>0</v>
      </c>
      <c r="J462" s="42">
        <f t="shared" si="225"/>
        <v>29759</v>
      </c>
      <c r="K462" s="42">
        <f t="shared" si="225"/>
        <v>29759</v>
      </c>
      <c r="L462" s="42">
        <f t="shared" si="225"/>
        <v>0</v>
      </c>
      <c r="M462" s="42">
        <f t="shared" si="225"/>
        <v>30220</v>
      </c>
      <c r="N462" s="42">
        <f t="shared" si="225"/>
        <v>30220</v>
      </c>
      <c r="O462" s="42">
        <f t="shared" si="225"/>
        <v>0</v>
      </c>
    </row>
    <row r="463" spans="1:15" ht="110.25">
      <c r="A463" s="21" t="s">
        <v>626</v>
      </c>
      <c r="B463" s="37" t="s">
        <v>187</v>
      </c>
      <c r="C463" s="37">
        <v>10</v>
      </c>
      <c r="D463" s="46" t="s">
        <v>939</v>
      </c>
      <c r="E463" s="96" t="s">
        <v>210</v>
      </c>
      <c r="F463" s="37" t="s">
        <v>430</v>
      </c>
      <c r="G463" s="42">
        <f aca="true" t="shared" si="226" ref="G463:G474">SUM(H463:I463)</f>
        <v>206</v>
      </c>
      <c r="H463" s="42">
        <v>206</v>
      </c>
      <c r="I463" s="42"/>
      <c r="J463" s="42">
        <f aca="true" t="shared" si="227" ref="J463:J474">SUM(K463:L463)</f>
        <v>206</v>
      </c>
      <c r="K463" s="42">
        <v>206</v>
      </c>
      <c r="L463" s="42"/>
      <c r="M463" s="42">
        <f aca="true" t="shared" si="228" ref="M463:M474">SUM(N463:O463)</f>
        <v>206</v>
      </c>
      <c r="N463" s="42">
        <v>206</v>
      </c>
      <c r="O463" s="42"/>
    </row>
    <row r="464" spans="1:15" ht="94.5">
      <c r="A464" s="32" t="s">
        <v>627</v>
      </c>
      <c r="B464" s="37" t="s">
        <v>187</v>
      </c>
      <c r="C464" s="37">
        <v>10</v>
      </c>
      <c r="D464" s="46" t="s">
        <v>939</v>
      </c>
      <c r="E464" s="96" t="s">
        <v>210</v>
      </c>
      <c r="F464" s="37" t="s">
        <v>57</v>
      </c>
      <c r="G464" s="42">
        <f t="shared" si="226"/>
        <v>18060</v>
      </c>
      <c r="H464" s="28">
        <v>18060</v>
      </c>
      <c r="I464" s="28"/>
      <c r="J464" s="42">
        <f t="shared" si="227"/>
        <v>18060</v>
      </c>
      <c r="K464" s="28">
        <v>18060</v>
      </c>
      <c r="L464" s="28"/>
      <c r="M464" s="42">
        <f t="shared" si="228"/>
        <v>18060</v>
      </c>
      <c r="N464" s="28">
        <v>18060</v>
      </c>
      <c r="O464" s="28"/>
    </row>
    <row r="465" spans="1:15" ht="141.75">
      <c r="A465" s="21" t="s">
        <v>398</v>
      </c>
      <c r="B465" s="37" t="s">
        <v>187</v>
      </c>
      <c r="C465" s="37">
        <v>10</v>
      </c>
      <c r="D465" s="46" t="s">
        <v>939</v>
      </c>
      <c r="E465" s="96" t="s">
        <v>211</v>
      </c>
      <c r="F465" s="37" t="s">
        <v>430</v>
      </c>
      <c r="G465" s="42">
        <f t="shared" si="226"/>
        <v>51</v>
      </c>
      <c r="H465" s="42">
        <v>51</v>
      </c>
      <c r="I465" s="42"/>
      <c r="J465" s="42">
        <f t="shared" si="227"/>
        <v>67</v>
      </c>
      <c r="K465" s="42">
        <v>67</v>
      </c>
      <c r="L465" s="42"/>
      <c r="M465" s="42">
        <f t="shared" si="228"/>
        <v>69</v>
      </c>
      <c r="N465" s="42">
        <v>69</v>
      </c>
      <c r="O465" s="42"/>
    </row>
    <row r="466" spans="1:15" ht="126">
      <c r="A466" s="21" t="s">
        <v>756</v>
      </c>
      <c r="B466" s="37" t="s">
        <v>187</v>
      </c>
      <c r="C466" s="37">
        <v>10</v>
      </c>
      <c r="D466" s="46" t="s">
        <v>939</v>
      </c>
      <c r="E466" s="96" t="s">
        <v>211</v>
      </c>
      <c r="F466" s="37" t="s">
        <v>57</v>
      </c>
      <c r="G466" s="42">
        <f t="shared" si="226"/>
        <v>2121</v>
      </c>
      <c r="H466" s="28">
        <v>2121</v>
      </c>
      <c r="I466" s="28"/>
      <c r="J466" s="42">
        <f t="shared" si="227"/>
        <v>2192</v>
      </c>
      <c r="K466" s="28">
        <v>2192</v>
      </c>
      <c r="L466" s="28"/>
      <c r="M466" s="42">
        <f t="shared" si="228"/>
        <v>2280</v>
      </c>
      <c r="N466" s="28">
        <v>2280</v>
      </c>
      <c r="O466" s="28"/>
    </row>
    <row r="467" spans="1:15" ht="141.75">
      <c r="A467" s="21" t="s">
        <v>933</v>
      </c>
      <c r="B467" s="37" t="s">
        <v>187</v>
      </c>
      <c r="C467" s="37">
        <v>10</v>
      </c>
      <c r="D467" s="46" t="s">
        <v>939</v>
      </c>
      <c r="E467" s="96" t="s">
        <v>266</v>
      </c>
      <c r="F467" s="37" t="s">
        <v>430</v>
      </c>
      <c r="G467" s="42">
        <f t="shared" si="226"/>
        <v>90</v>
      </c>
      <c r="H467" s="42">
        <v>90</v>
      </c>
      <c r="I467" s="42"/>
      <c r="J467" s="42">
        <f t="shared" si="227"/>
        <v>90</v>
      </c>
      <c r="K467" s="42">
        <v>90</v>
      </c>
      <c r="L467" s="42"/>
      <c r="M467" s="42">
        <f t="shared" si="228"/>
        <v>90</v>
      </c>
      <c r="N467" s="42">
        <v>90</v>
      </c>
      <c r="O467" s="42"/>
    </row>
    <row r="468" spans="1:15" ht="126">
      <c r="A468" s="21" t="s">
        <v>934</v>
      </c>
      <c r="B468" s="37" t="s">
        <v>187</v>
      </c>
      <c r="C468" s="37">
        <v>10</v>
      </c>
      <c r="D468" s="46" t="s">
        <v>939</v>
      </c>
      <c r="E468" s="96" t="s">
        <v>266</v>
      </c>
      <c r="F468" s="37" t="s">
        <v>57</v>
      </c>
      <c r="G468" s="42">
        <f t="shared" si="226"/>
        <v>3466</v>
      </c>
      <c r="H468" s="28">
        <v>3466</v>
      </c>
      <c r="I468" s="28"/>
      <c r="J468" s="42">
        <f t="shared" si="227"/>
        <v>3608</v>
      </c>
      <c r="K468" s="28">
        <v>3608</v>
      </c>
      <c r="L468" s="28"/>
      <c r="M468" s="42">
        <f t="shared" si="228"/>
        <v>3756</v>
      </c>
      <c r="N468" s="28">
        <v>3756</v>
      </c>
      <c r="O468" s="28"/>
    </row>
    <row r="469" spans="1:15" ht="220.5">
      <c r="A469" s="21" t="s">
        <v>333</v>
      </c>
      <c r="B469" s="37" t="s">
        <v>187</v>
      </c>
      <c r="C469" s="37">
        <v>10</v>
      </c>
      <c r="D469" s="46" t="s">
        <v>939</v>
      </c>
      <c r="E469" s="96" t="s">
        <v>267</v>
      </c>
      <c r="F469" s="37" t="s">
        <v>430</v>
      </c>
      <c r="G469" s="42">
        <f t="shared" si="226"/>
        <v>2</v>
      </c>
      <c r="H469" s="42">
        <v>2</v>
      </c>
      <c r="I469" s="42"/>
      <c r="J469" s="42">
        <f t="shared" si="227"/>
        <v>2</v>
      </c>
      <c r="K469" s="42">
        <v>2</v>
      </c>
      <c r="L469" s="42"/>
      <c r="M469" s="42">
        <f t="shared" si="228"/>
        <v>2</v>
      </c>
      <c r="N469" s="42">
        <v>2</v>
      </c>
      <c r="O469" s="42"/>
    </row>
    <row r="470" spans="1:15" ht="204.75">
      <c r="A470" s="21" t="s">
        <v>111</v>
      </c>
      <c r="B470" s="37" t="s">
        <v>187</v>
      </c>
      <c r="C470" s="37">
        <v>10</v>
      </c>
      <c r="D470" s="46" t="s">
        <v>939</v>
      </c>
      <c r="E470" s="96" t="s">
        <v>267</v>
      </c>
      <c r="F470" s="37" t="s">
        <v>57</v>
      </c>
      <c r="G470" s="42">
        <f t="shared" si="226"/>
        <v>118</v>
      </c>
      <c r="H470" s="28">
        <v>118</v>
      </c>
      <c r="I470" s="28"/>
      <c r="J470" s="42">
        <f t="shared" si="227"/>
        <v>123</v>
      </c>
      <c r="K470" s="28">
        <v>123</v>
      </c>
      <c r="L470" s="28"/>
      <c r="M470" s="42">
        <f t="shared" si="228"/>
        <v>128</v>
      </c>
      <c r="N470" s="28">
        <v>128</v>
      </c>
      <c r="O470" s="28"/>
    </row>
    <row r="471" spans="1:15" ht="141.75">
      <c r="A471" s="21" t="s">
        <v>112</v>
      </c>
      <c r="B471" s="37" t="s">
        <v>187</v>
      </c>
      <c r="C471" s="37">
        <v>10</v>
      </c>
      <c r="D471" s="46" t="s">
        <v>939</v>
      </c>
      <c r="E471" s="96" t="s">
        <v>268</v>
      </c>
      <c r="F471" s="37" t="s">
        <v>430</v>
      </c>
      <c r="G471" s="42">
        <f t="shared" si="226"/>
        <v>80</v>
      </c>
      <c r="H471" s="42">
        <v>80</v>
      </c>
      <c r="I471" s="42"/>
      <c r="J471" s="42">
        <f t="shared" si="227"/>
        <v>80</v>
      </c>
      <c r="K471" s="42">
        <v>80</v>
      </c>
      <c r="L471" s="42"/>
      <c r="M471" s="42">
        <f t="shared" si="228"/>
        <v>80</v>
      </c>
      <c r="N471" s="42">
        <v>80</v>
      </c>
      <c r="O471" s="42"/>
    </row>
    <row r="472" spans="1:15" ht="126">
      <c r="A472" s="21" t="s">
        <v>113</v>
      </c>
      <c r="B472" s="37" t="s">
        <v>187</v>
      </c>
      <c r="C472" s="37">
        <v>10</v>
      </c>
      <c r="D472" s="46" t="s">
        <v>939</v>
      </c>
      <c r="E472" s="96" t="s">
        <v>268</v>
      </c>
      <c r="F472" s="37" t="s">
        <v>57</v>
      </c>
      <c r="G472" s="42">
        <f t="shared" si="226"/>
        <v>4005</v>
      </c>
      <c r="H472" s="28">
        <v>4005</v>
      </c>
      <c r="I472" s="28"/>
      <c r="J472" s="42">
        <f t="shared" si="227"/>
        <v>4168</v>
      </c>
      <c r="K472" s="28">
        <v>4168</v>
      </c>
      <c r="L472" s="28"/>
      <c r="M472" s="42">
        <f t="shared" si="228"/>
        <v>4338</v>
      </c>
      <c r="N472" s="28">
        <v>4338</v>
      </c>
      <c r="O472" s="28"/>
    </row>
    <row r="473" spans="1:15" ht="141.75">
      <c r="A473" s="21" t="s">
        <v>770</v>
      </c>
      <c r="B473" s="37" t="s">
        <v>187</v>
      </c>
      <c r="C473" s="37">
        <v>10</v>
      </c>
      <c r="D473" s="46" t="s">
        <v>939</v>
      </c>
      <c r="E473" s="96" t="s">
        <v>269</v>
      </c>
      <c r="F473" s="37" t="s">
        <v>430</v>
      </c>
      <c r="G473" s="42">
        <f t="shared" si="226"/>
        <v>26</v>
      </c>
      <c r="H473" s="42">
        <v>26</v>
      </c>
      <c r="I473" s="42"/>
      <c r="J473" s="42">
        <f t="shared" si="227"/>
        <v>26</v>
      </c>
      <c r="K473" s="42">
        <v>26</v>
      </c>
      <c r="L473" s="42"/>
      <c r="M473" s="42">
        <f t="shared" si="228"/>
        <v>26</v>
      </c>
      <c r="N473" s="42">
        <v>26</v>
      </c>
      <c r="O473" s="42"/>
    </row>
    <row r="474" spans="1:15" ht="126">
      <c r="A474" s="21" t="s">
        <v>757</v>
      </c>
      <c r="B474" s="37" t="s">
        <v>187</v>
      </c>
      <c r="C474" s="37">
        <v>10</v>
      </c>
      <c r="D474" s="46" t="s">
        <v>939</v>
      </c>
      <c r="E474" s="96" t="s">
        <v>269</v>
      </c>
      <c r="F474" s="37" t="s">
        <v>57</v>
      </c>
      <c r="G474" s="42">
        <f t="shared" si="226"/>
        <v>1022</v>
      </c>
      <c r="H474" s="28">
        <v>1022</v>
      </c>
      <c r="I474" s="28"/>
      <c r="J474" s="42">
        <f t="shared" si="227"/>
        <v>1064</v>
      </c>
      <c r="K474" s="28">
        <v>1064</v>
      </c>
      <c r="L474" s="28"/>
      <c r="M474" s="42">
        <f t="shared" si="228"/>
        <v>1108</v>
      </c>
      <c r="N474" s="28">
        <v>1108</v>
      </c>
      <c r="O474" s="28"/>
    </row>
    <row r="475" spans="1:15" ht="220.5">
      <c r="A475" s="35" t="s">
        <v>628</v>
      </c>
      <c r="B475" s="37" t="s">
        <v>187</v>
      </c>
      <c r="C475" s="37">
        <v>10</v>
      </c>
      <c r="D475" s="46" t="s">
        <v>939</v>
      </c>
      <c r="E475" s="96" t="s">
        <v>750</v>
      </c>
      <c r="F475" s="37" t="s">
        <v>430</v>
      </c>
      <c r="G475" s="140">
        <f>SUM(H475:I475)</f>
        <v>1</v>
      </c>
      <c r="H475" s="141">
        <v>1</v>
      </c>
      <c r="I475" s="141"/>
      <c r="J475" s="140">
        <f>SUM(K475:L475)</f>
        <v>1</v>
      </c>
      <c r="K475" s="141">
        <v>1</v>
      </c>
      <c r="L475" s="141"/>
      <c r="M475" s="140">
        <f>SUM(N475:O475)</f>
        <v>1</v>
      </c>
      <c r="N475" s="141">
        <v>1</v>
      </c>
      <c r="O475" s="141"/>
    </row>
    <row r="476" spans="1:15" ht="204.75">
      <c r="A476" s="21" t="s">
        <v>576</v>
      </c>
      <c r="B476" s="37" t="s">
        <v>187</v>
      </c>
      <c r="C476" s="37">
        <v>10</v>
      </c>
      <c r="D476" s="46" t="s">
        <v>939</v>
      </c>
      <c r="E476" s="96" t="s">
        <v>750</v>
      </c>
      <c r="F476" s="37" t="s">
        <v>57</v>
      </c>
      <c r="G476" s="140">
        <f>SUM(H476:I476)</f>
        <v>40</v>
      </c>
      <c r="H476" s="141">
        <v>40</v>
      </c>
      <c r="I476" s="141"/>
      <c r="J476" s="140">
        <f>SUM(K476:L476)</f>
        <v>43</v>
      </c>
      <c r="K476" s="141">
        <v>43</v>
      </c>
      <c r="L476" s="141"/>
      <c r="M476" s="140">
        <f>SUM(N476:O476)</f>
        <v>47</v>
      </c>
      <c r="N476" s="141">
        <v>47</v>
      </c>
      <c r="O476" s="141"/>
    </row>
    <row r="477" spans="1:15" ht="204.75">
      <c r="A477" s="21" t="s">
        <v>576</v>
      </c>
      <c r="B477" s="37" t="s">
        <v>187</v>
      </c>
      <c r="C477" s="37">
        <v>10</v>
      </c>
      <c r="D477" s="46" t="s">
        <v>939</v>
      </c>
      <c r="E477" s="96" t="s">
        <v>79</v>
      </c>
      <c r="F477" s="37" t="s">
        <v>57</v>
      </c>
      <c r="G477" s="140">
        <f>SUM(H477:I477)</f>
        <v>29</v>
      </c>
      <c r="H477" s="141">
        <v>29</v>
      </c>
      <c r="I477" s="141"/>
      <c r="J477" s="140">
        <f>SUM(K477:L477)</f>
        <v>29</v>
      </c>
      <c r="K477" s="141">
        <v>29</v>
      </c>
      <c r="L477" s="141"/>
      <c r="M477" s="140">
        <f>SUM(N477:O477)</f>
        <v>29</v>
      </c>
      <c r="N477" s="141">
        <v>29</v>
      </c>
      <c r="O477" s="141"/>
    </row>
    <row r="478" spans="1:15" ht="63">
      <c r="A478" s="94" t="s">
        <v>392</v>
      </c>
      <c r="B478" s="36" t="s">
        <v>187</v>
      </c>
      <c r="C478" s="37">
        <v>10</v>
      </c>
      <c r="D478" s="46" t="s">
        <v>939</v>
      </c>
      <c r="E478" s="92" t="s">
        <v>391</v>
      </c>
      <c r="F478" s="37"/>
      <c r="G478" s="42">
        <f aca="true" t="shared" si="229" ref="G478:O478">SUM(G479:G499)</f>
        <v>28018</v>
      </c>
      <c r="H478" s="42">
        <f>SUM(H479:H499)</f>
        <v>27546</v>
      </c>
      <c r="I478" s="42">
        <f t="shared" si="229"/>
        <v>472</v>
      </c>
      <c r="J478" s="42">
        <f>SUM(J479:J499)</f>
        <v>28383</v>
      </c>
      <c r="K478" s="42">
        <f t="shared" si="229"/>
        <v>28383</v>
      </c>
      <c r="L478" s="42">
        <f t="shared" si="229"/>
        <v>0</v>
      </c>
      <c r="M478" s="42">
        <f t="shared" si="229"/>
        <v>29100</v>
      </c>
      <c r="N478" s="42">
        <f t="shared" si="229"/>
        <v>29100</v>
      </c>
      <c r="O478" s="42">
        <f t="shared" si="229"/>
        <v>0</v>
      </c>
    </row>
    <row r="479" spans="1:15" ht="63">
      <c r="A479" s="21" t="s">
        <v>116</v>
      </c>
      <c r="B479" s="36" t="s">
        <v>187</v>
      </c>
      <c r="C479" s="37">
        <v>10</v>
      </c>
      <c r="D479" s="46" t="s">
        <v>939</v>
      </c>
      <c r="E479" s="37" t="s">
        <v>115</v>
      </c>
      <c r="F479" s="37" t="s">
        <v>57</v>
      </c>
      <c r="G479" s="42">
        <f aca="true" t="shared" si="230" ref="G479:G499">SUM(H479:I479)</f>
        <v>472</v>
      </c>
      <c r="H479" s="42"/>
      <c r="I479" s="42">
        <v>472</v>
      </c>
      <c r="J479" s="42">
        <f aca="true" t="shared" si="231" ref="J479:J499">SUM(K479:L479)</f>
        <v>0</v>
      </c>
      <c r="K479" s="42"/>
      <c r="L479" s="42"/>
      <c r="M479" s="42">
        <f aca="true" t="shared" si="232" ref="M479:M499">SUM(N479:O479)</f>
        <v>0</v>
      </c>
      <c r="N479" s="42"/>
      <c r="O479" s="42"/>
    </row>
    <row r="480" spans="1:15" ht="189">
      <c r="A480" s="142" t="s">
        <v>748</v>
      </c>
      <c r="B480" s="37" t="s">
        <v>187</v>
      </c>
      <c r="C480" s="37" t="s">
        <v>59</v>
      </c>
      <c r="D480" s="46" t="s">
        <v>939</v>
      </c>
      <c r="E480" s="109" t="s">
        <v>614</v>
      </c>
      <c r="F480" s="37" t="s">
        <v>430</v>
      </c>
      <c r="G480" s="42">
        <f>SUM(H480:I480)</f>
        <v>131.1</v>
      </c>
      <c r="H480" s="28">
        <v>131.1</v>
      </c>
      <c r="I480" s="28"/>
      <c r="J480" s="42">
        <f>SUM(K480:L480)</f>
        <v>131.7</v>
      </c>
      <c r="K480" s="28">
        <v>131.7</v>
      </c>
      <c r="L480" s="28"/>
      <c r="M480" s="42">
        <f>SUM(N480:O480)</f>
        <v>130.7</v>
      </c>
      <c r="N480" s="28">
        <v>130.7</v>
      </c>
      <c r="O480" s="28"/>
    </row>
    <row r="481" spans="1:15" ht="173.25">
      <c r="A481" s="142" t="s">
        <v>749</v>
      </c>
      <c r="B481" s="37" t="s">
        <v>187</v>
      </c>
      <c r="C481" s="37" t="s">
        <v>59</v>
      </c>
      <c r="D481" s="46" t="s">
        <v>939</v>
      </c>
      <c r="E481" s="109" t="s">
        <v>614</v>
      </c>
      <c r="F481" s="37" t="s">
        <v>57</v>
      </c>
      <c r="G481" s="42">
        <f>SUM(H481:I481)</f>
        <v>8707.9</v>
      </c>
      <c r="H481" s="28">
        <v>8707.9</v>
      </c>
      <c r="I481" s="28"/>
      <c r="J481" s="42">
        <f>SUM(K481:L481)</f>
        <v>8801.3</v>
      </c>
      <c r="K481" s="28">
        <v>8801.3</v>
      </c>
      <c r="L481" s="28"/>
      <c r="M481" s="42">
        <f>SUM(N481:O481)</f>
        <v>8741.3</v>
      </c>
      <c r="N481" s="28">
        <v>8741.3</v>
      </c>
      <c r="O481" s="28"/>
    </row>
    <row r="482" spans="1:15" ht="126">
      <c r="A482" s="21" t="s">
        <v>204</v>
      </c>
      <c r="B482" s="37" t="s">
        <v>187</v>
      </c>
      <c r="C482" s="37" t="s">
        <v>59</v>
      </c>
      <c r="D482" s="46" t="s">
        <v>939</v>
      </c>
      <c r="E482" s="96" t="s">
        <v>212</v>
      </c>
      <c r="F482" s="37" t="s">
        <v>430</v>
      </c>
      <c r="G482" s="42">
        <f t="shared" si="230"/>
        <v>2</v>
      </c>
      <c r="H482" s="28">
        <v>2</v>
      </c>
      <c r="I482" s="28"/>
      <c r="J482" s="42">
        <f t="shared" si="231"/>
        <v>2</v>
      </c>
      <c r="K482" s="28">
        <v>2</v>
      </c>
      <c r="L482" s="28"/>
      <c r="M482" s="42">
        <f t="shared" si="232"/>
        <v>2</v>
      </c>
      <c r="N482" s="28">
        <v>2</v>
      </c>
      <c r="O482" s="28"/>
    </row>
    <row r="483" spans="1:15" ht="110.25">
      <c r="A483" s="21" t="s">
        <v>455</v>
      </c>
      <c r="B483" s="37" t="s">
        <v>187</v>
      </c>
      <c r="C483" s="37" t="s">
        <v>59</v>
      </c>
      <c r="D483" s="46" t="s">
        <v>939</v>
      </c>
      <c r="E483" s="96" t="s">
        <v>212</v>
      </c>
      <c r="F483" s="37" t="s">
        <v>57</v>
      </c>
      <c r="G483" s="42">
        <f t="shared" si="230"/>
        <v>186</v>
      </c>
      <c r="H483" s="28">
        <v>186</v>
      </c>
      <c r="I483" s="28"/>
      <c r="J483" s="42">
        <f t="shared" si="231"/>
        <v>193</v>
      </c>
      <c r="K483" s="28">
        <v>193</v>
      </c>
      <c r="L483" s="28"/>
      <c r="M483" s="42">
        <f t="shared" si="232"/>
        <v>201</v>
      </c>
      <c r="N483" s="28">
        <v>201</v>
      </c>
      <c r="O483" s="28"/>
    </row>
    <row r="484" spans="1:15" ht="141.75">
      <c r="A484" s="21" t="s">
        <v>874</v>
      </c>
      <c r="B484" s="37" t="s">
        <v>187</v>
      </c>
      <c r="C484" s="37">
        <v>10</v>
      </c>
      <c r="D484" s="46" t="s">
        <v>939</v>
      </c>
      <c r="E484" s="96" t="s">
        <v>213</v>
      </c>
      <c r="F484" s="37" t="s">
        <v>430</v>
      </c>
      <c r="G484" s="42">
        <f t="shared" si="230"/>
        <v>1</v>
      </c>
      <c r="H484" s="42">
        <v>1</v>
      </c>
      <c r="I484" s="42"/>
      <c r="J484" s="42">
        <f t="shared" si="231"/>
        <v>1</v>
      </c>
      <c r="K484" s="42">
        <v>1</v>
      </c>
      <c r="L484" s="42"/>
      <c r="M484" s="42">
        <f t="shared" si="232"/>
        <v>1</v>
      </c>
      <c r="N484" s="42">
        <v>1</v>
      </c>
      <c r="O484" s="42"/>
    </row>
    <row r="485" spans="1:15" ht="126">
      <c r="A485" s="21" t="s">
        <v>805</v>
      </c>
      <c r="B485" s="37" t="s">
        <v>187</v>
      </c>
      <c r="C485" s="37" t="s">
        <v>59</v>
      </c>
      <c r="D485" s="46" t="s">
        <v>939</v>
      </c>
      <c r="E485" s="96" t="s">
        <v>213</v>
      </c>
      <c r="F485" s="37" t="s">
        <v>57</v>
      </c>
      <c r="G485" s="42">
        <f t="shared" si="230"/>
        <v>123</v>
      </c>
      <c r="H485" s="28">
        <v>123</v>
      </c>
      <c r="I485" s="28"/>
      <c r="J485" s="42">
        <f t="shared" si="231"/>
        <v>128</v>
      </c>
      <c r="K485" s="28">
        <v>128</v>
      </c>
      <c r="L485" s="28"/>
      <c r="M485" s="42">
        <f t="shared" si="232"/>
        <v>133</v>
      </c>
      <c r="N485" s="28">
        <v>133</v>
      </c>
      <c r="O485" s="28"/>
    </row>
    <row r="486" spans="1:15" ht="315">
      <c r="A486" s="35" t="s">
        <v>764</v>
      </c>
      <c r="B486" s="37" t="s">
        <v>187</v>
      </c>
      <c r="C486" s="37">
        <v>10</v>
      </c>
      <c r="D486" s="46" t="s">
        <v>939</v>
      </c>
      <c r="E486" s="96" t="s">
        <v>214</v>
      </c>
      <c r="F486" s="37" t="s">
        <v>430</v>
      </c>
      <c r="G486" s="42">
        <f t="shared" si="230"/>
        <v>1</v>
      </c>
      <c r="H486" s="42">
        <v>1</v>
      </c>
      <c r="I486" s="42"/>
      <c r="J486" s="42">
        <f t="shared" si="231"/>
        <v>1</v>
      </c>
      <c r="K486" s="42">
        <v>1</v>
      </c>
      <c r="L486" s="42"/>
      <c r="M486" s="42">
        <f t="shared" si="232"/>
        <v>1</v>
      </c>
      <c r="N486" s="42">
        <v>1</v>
      </c>
      <c r="O486" s="42"/>
    </row>
    <row r="487" spans="1:15" ht="299.25">
      <c r="A487" s="35" t="s">
        <v>765</v>
      </c>
      <c r="B487" s="37" t="s">
        <v>187</v>
      </c>
      <c r="C487" s="37">
        <v>10</v>
      </c>
      <c r="D487" s="46" t="s">
        <v>939</v>
      </c>
      <c r="E487" s="96" t="s">
        <v>214</v>
      </c>
      <c r="F487" s="37" t="s">
        <v>57</v>
      </c>
      <c r="G487" s="42">
        <f t="shared" si="230"/>
        <v>77</v>
      </c>
      <c r="H487" s="28">
        <v>77</v>
      </c>
      <c r="I487" s="28"/>
      <c r="J487" s="42">
        <f t="shared" si="231"/>
        <v>79</v>
      </c>
      <c r="K487" s="28">
        <v>79</v>
      </c>
      <c r="L487" s="28"/>
      <c r="M487" s="42">
        <f t="shared" si="232"/>
        <v>83</v>
      </c>
      <c r="N487" s="28">
        <v>83</v>
      </c>
      <c r="O487" s="28"/>
    </row>
    <row r="488" spans="1:15" ht="126">
      <c r="A488" s="21" t="s">
        <v>847</v>
      </c>
      <c r="B488" s="37" t="s">
        <v>187</v>
      </c>
      <c r="C488" s="37" t="s">
        <v>59</v>
      </c>
      <c r="D488" s="46" t="s">
        <v>939</v>
      </c>
      <c r="E488" s="96" t="s">
        <v>215</v>
      </c>
      <c r="F488" s="37" t="s">
        <v>430</v>
      </c>
      <c r="G488" s="42">
        <f t="shared" si="230"/>
        <v>58.5</v>
      </c>
      <c r="H488" s="42">
        <v>58.5</v>
      </c>
      <c r="I488" s="42"/>
      <c r="J488" s="42">
        <f t="shared" si="231"/>
        <v>90</v>
      </c>
      <c r="K488" s="42">
        <v>90</v>
      </c>
      <c r="L488" s="42"/>
      <c r="M488" s="42">
        <f t="shared" si="232"/>
        <v>127</v>
      </c>
      <c r="N488" s="42">
        <v>127</v>
      </c>
      <c r="O488" s="42"/>
    </row>
    <row r="489" spans="1:15" ht="110.25">
      <c r="A489" s="21" t="s">
        <v>205</v>
      </c>
      <c r="B489" s="37" t="s">
        <v>187</v>
      </c>
      <c r="C489" s="37" t="s">
        <v>59</v>
      </c>
      <c r="D489" s="46" t="s">
        <v>939</v>
      </c>
      <c r="E489" s="96" t="s">
        <v>215</v>
      </c>
      <c r="F489" s="37" t="s">
        <v>57</v>
      </c>
      <c r="G489" s="42">
        <f t="shared" si="230"/>
        <v>5960.5</v>
      </c>
      <c r="H489" s="28">
        <v>5960.5</v>
      </c>
      <c r="I489" s="28"/>
      <c r="J489" s="42">
        <f t="shared" si="231"/>
        <v>6169</v>
      </c>
      <c r="K489" s="28">
        <v>6169</v>
      </c>
      <c r="L489" s="28"/>
      <c r="M489" s="42">
        <f t="shared" si="232"/>
        <v>6382</v>
      </c>
      <c r="N489" s="28">
        <v>6382</v>
      </c>
      <c r="O489" s="28"/>
    </row>
    <row r="490" spans="1:15" ht="110.25">
      <c r="A490" s="21" t="s">
        <v>206</v>
      </c>
      <c r="B490" s="37" t="s">
        <v>187</v>
      </c>
      <c r="C490" s="37">
        <v>10</v>
      </c>
      <c r="D490" s="46" t="s">
        <v>939</v>
      </c>
      <c r="E490" s="96" t="s">
        <v>264</v>
      </c>
      <c r="F490" s="37" t="s">
        <v>430</v>
      </c>
      <c r="G490" s="42">
        <f t="shared" si="230"/>
        <v>1</v>
      </c>
      <c r="H490" s="42">
        <v>1</v>
      </c>
      <c r="I490" s="42"/>
      <c r="J490" s="42">
        <f t="shared" si="231"/>
        <v>1</v>
      </c>
      <c r="K490" s="42">
        <v>1</v>
      </c>
      <c r="L490" s="42"/>
      <c r="M490" s="42">
        <f t="shared" si="232"/>
        <v>1</v>
      </c>
      <c r="N490" s="42">
        <v>1</v>
      </c>
      <c r="O490" s="42"/>
    </row>
    <row r="491" spans="1:15" ht="94.5">
      <c r="A491" s="21" t="s">
        <v>207</v>
      </c>
      <c r="B491" s="37" t="s">
        <v>187</v>
      </c>
      <c r="C491" s="37">
        <v>10</v>
      </c>
      <c r="D491" s="46" t="s">
        <v>939</v>
      </c>
      <c r="E491" s="96" t="s">
        <v>264</v>
      </c>
      <c r="F491" s="37" t="s">
        <v>57</v>
      </c>
      <c r="G491" s="42">
        <f t="shared" si="230"/>
        <v>29</v>
      </c>
      <c r="H491" s="28">
        <v>29</v>
      </c>
      <c r="I491" s="28"/>
      <c r="J491" s="42">
        <f t="shared" si="231"/>
        <v>31</v>
      </c>
      <c r="K491" s="28">
        <v>31</v>
      </c>
      <c r="L491" s="28"/>
      <c r="M491" s="42">
        <f t="shared" si="232"/>
        <v>32</v>
      </c>
      <c r="N491" s="28">
        <v>32</v>
      </c>
      <c r="O491" s="28"/>
    </row>
    <row r="492" spans="1:15" ht="110.25">
      <c r="A492" s="21" t="s">
        <v>0</v>
      </c>
      <c r="B492" s="37" t="s">
        <v>187</v>
      </c>
      <c r="C492" s="37">
        <v>10</v>
      </c>
      <c r="D492" s="46" t="s">
        <v>939</v>
      </c>
      <c r="E492" s="96" t="s">
        <v>622</v>
      </c>
      <c r="F492" s="37" t="s">
        <v>430</v>
      </c>
      <c r="G492" s="42">
        <f>SUM(H492:I492)</f>
        <v>1</v>
      </c>
      <c r="H492" s="28">
        <v>1</v>
      </c>
      <c r="I492" s="28"/>
      <c r="J492" s="42">
        <f>SUM(K492:L492)</f>
        <v>1</v>
      </c>
      <c r="K492" s="28">
        <v>1</v>
      </c>
      <c r="L492" s="28"/>
      <c r="M492" s="42">
        <f>SUM(N492:O492)</f>
        <v>1</v>
      </c>
      <c r="N492" s="28">
        <v>1</v>
      </c>
      <c r="O492" s="28"/>
    </row>
    <row r="493" spans="1:15" ht="94.5">
      <c r="A493" s="21" t="s">
        <v>1</v>
      </c>
      <c r="B493" s="37" t="s">
        <v>187</v>
      </c>
      <c r="C493" s="37">
        <v>10</v>
      </c>
      <c r="D493" s="46" t="s">
        <v>939</v>
      </c>
      <c r="E493" s="96" t="s">
        <v>622</v>
      </c>
      <c r="F493" s="37" t="s">
        <v>57</v>
      </c>
      <c r="G493" s="42">
        <f>SUM(H493:I493)</f>
        <v>14</v>
      </c>
      <c r="H493" s="28">
        <v>14</v>
      </c>
      <c r="I493" s="28"/>
      <c r="J493" s="42">
        <f>SUM(K493:L493)</f>
        <v>15</v>
      </c>
      <c r="K493" s="28">
        <v>15</v>
      </c>
      <c r="L493" s="28"/>
      <c r="M493" s="42">
        <f>SUM(N493:O493)</f>
        <v>15</v>
      </c>
      <c r="N493" s="28">
        <v>15</v>
      </c>
      <c r="O493" s="28"/>
    </row>
    <row r="494" spans="1:15" ht="157.5">
      <c r="A494" s="21" t="s">
        <v>617</v>
      </c>
      <c r="B494" s="37" t="s">
        <v>187</v>
      </c>
      <c r="C494" s="37">
        <v>10</v>
      </c>
      <c r="D494" s="46" t="s">
        <v>939</v>
      </c>
      <c r="E494" s="96" t="s">
        <v>616</v>
      </c>
      <c r="F494" s="37" t="s">
        <v>430</v>
      </c>
      <c r="G494" s="42">
        <f>SUM(H494:I494)</f>
        <v>1</v>
      </c>
      <c r="H494" s="28">
        <v>1</v>
      </c>
      <c r="I494" s="28"/>
      <c r="J494" s="42">
        <f>SUM(K494:L494)</f>
        <v>1</v>
      </c>
      <c r="K494" s="28">
        <v>1</v>
      </c>
      <c r="L494" s="28"/>
      <c r="M494" s="42">
        <f>SUM(N494:O494)</f>
        <v>1</v>
      </c>
      <c r="N494" s="28">
        <v>1</v>
      </c>
      <c r="O494" s="28"/>
    </row>
    <row r="495" spans="1:15" ht="126">
      <c r="A495" s="21" t="s">
        <v>615</v>
      </c>
      <c r="B495" s="37" t="s">
        <v>187</v>
      </c>
      <c r="C495" s="37">
        <v>10</v>
      </c>
      <c r="D495" s="46" t="s">
        <v>939</v>
      </c>
      <c r="E495" s="96" t="s">
        <v>616</v>
      </c>
      <c r="F495" s="37" t="s">
        <v>57</v>
      </c>
      <c r="G495" s="42">
        <f>SUM(H495:I495)</f>
        <v>12</v>
      </c>
      <c r="H495" s="28">
        <v>12</v>
      </c>
      <c r="I495" s="28"/>
      <c r="J495" s="42">
        <f>SUM(K495:L495)</f>
        <v>12</v>
      </c>
      <c r="K495" s="28">
        <v>12</v>
      </c>
      <c r="L495" s="28"/>
      <c r="M495" s="42">
        <f>SUM(N495:O495)</f>
        <v>13</v>
      </c>
      <c r="N495" s="28">
        <v>13</v>
      </c>
      <c r="O495" s="28"/>
    </row>
    <row r="496" spans="1:15" ht="157.5">
      <c r="A496" s="21" t="s">
        <v>208</v>
      </c>
      <c r="B496" s="37" t="s">
        <v>187</v>
      </c>
      <c r="C496" s="37">
        <v>10</v>
      </c>
      <c r="D496" s="46" t="s">
        <v>939</v>
      </c>
      <c r="E496" s="96" t="s">
        <v>265</v>
      </c>
      <c r="F496" s="37" t="s">
        <v>430</v>
      </c>
      <c r="G496" s="42">
        <f t="shared" si="230"/>
        <v>183.8</v>
      </c>
      <c r="H496" s="42">
        <v>183.8</v>
      </c>
      <c r="I496" s="42"/>
      <c r="J496" s="42">
        <f t="shared" si="231"/>
        <v>206.6</v>
      </c>
      <c r="K496" s="42">
        <v>206.6</v>
      </c>
      <c r="L496" s="42"/>
      <c r="M496" s="42">
        <f t="shared" si="232"/>
        <v>237.8</v>
      </c>
      <c r="N496" s="42">
        <v>237.8</v>
      </c>
      <c r="O496" s="42"/>
    </row>
    <row r="497" spans="1:15" ht="141.75">
      <c r="A497" s="21" t="s">
        <v>220</v>
      </c>
      <c r="B497" s="37" t="s">
        <v>187</v>
      </c>
      <c r="C497" s="37">
        <v>10</v>
      </c>
      <c r="D497" s="46" t="s">
        <v>939</v>
      </c>
      <c r="E497" s="96" t="s">
        <v>265</v>
      </c>
      <c r="F497" s="37" t="s">
        <v>57</v>
      </c>
      <c r="G497" s="42">
        <f t="shared" si="230"/>
        <v>11901.2</v>
      </c>
      <c r="H497" s="28">
        <v>11901.2</v>
      </c>
      <c r="I497" s="28"/>
      <c r="J497" s="42">
        <f t="shared" si="231"/>
        <v>12358.4</v>
      </c>
      <c r="K497" s="28">
        <v>12358.4</v>
      </c>
      <c r="L497" s="28"/>
      <c r="M497" s="42">
        <f t="shared" si="232"/>
        <v>12830.2</v>
      </c>
      <c r="N497" s="28">
        <v>12830.2</v>
      </c>
      <c r="O497" s="28"/>
    </row>
    <row r="498" spans="1:15" ht="110.25">
      <c r="A498" s="21" t="s">
        <v>947</v>
      </c>
      <c r="B498" s="37" t="s">
        <v>187</v>
      </c>
      <c r="C498" s="37">
        <v>10</v>
      </c>
      <c r="D498" s="46" t="s">
        <v>939</v>
      </c>
      <c r="E498" s="96" t="s">
        <v>270</v>
      </c>
      <c r="F498" s="37" t="s">
        <v>430</v>
      </c>
      <c r="G498" s="42">
        <f t="shared" si="230"/>
        <v>2</v>
      </c>
      <c r="H498" s="42">
        <v>2</v>
      </c>
      <c r="I498" s="42"/>
      <c r="J498" s="42">
        <f t="shared" si="231"/>
        <v>2</v>
      </c>
      <c r="K498" s="42">
        <v>2</v>
      </c>
      <c r="L498" s="42"/>
      <c r="M498" s="42">
        <f t="shared" si="232"/>
        <v>2</v>
      </c>
      <c r="N498" s="42">
        <v>2</v>
      </c>
      <c r="O498" s="42"/>
    </row>
    <row r="499" spans="1:15" ht="94.5">
      <c r="A499" s="21" t="s">
        <v>589</v>
      </c>
      <c r="B499" s="37" t="s">
        <v>187</v>
      </c>
      <c r="C499" s="37" t="s">
        <v>59</v>
      </c>
      <c r="D499" s="46" t="s">
        <v>939</v>
      </c>
      <c r="E499" s="96" t="s">
        <v>270</v>
      </c>
      <c r="F499" s="37" t="s">
        <v>57</v>
      </c>
      <c r="G499" s="42">
        <f t="shared" si="230"/>
        <v>153</v>
      </c>
      <c r="H499" s="28">
        <v>153</v>
      </c>
      <c r="I499" s="28"/>
      <c r="J499" s="42">
        <f t="shared" si="231"/>
        <v>159</v>
      </c>
      <c r="K499" s="28">
        <v>159</v>
      </c>
      <c r="L499" s="28"/>
      <c r="M499" s="42">
        <f t="shared" si="232"/>
        <v>165</v>
      </c>
      <c r="N499" s="28">
        <v>165</v>
      </c>
      <c r="O499" s="28"/>
    </row>
    <row r="500" spans="1:15" ht="173.25">
      <c r="A500" s="32" t="s">
        <v>856</v>
      </c>
      <c r="B500" s="37" t="s">
        <v>187</v>
      </c>
      <c r="C500" s="37" t="s">
        <v>59</v>
      </c>
      <c r="D500" s="46" t="s">
        <v>939</v>
      </c>
      <c r="E500" s="95" t="s">
        <v>945</v>
      </c>
      <c r="F500" s="37"/>
      <c r="G500" s="42">
        <f aca="true" t="shared" si="233" ref="G500:O501">G501</f>
        <v>338</v>
      </c>
      <c r="H500" s="42">
        <f t="shared" si="233"/>
        <v>338</v>
      </c>
      <c r="I500" s="42">
        <f t="shared" si="233"/>
        <v>0</v>
      </c>
      <c r="J500" s="42">
        <f t="shared" si="233"/>
        <v>338</v>
      </c>
      <c r="K500" s="42">
        <f t="shared" si="233"/>
        <v>338</v>
      </c>
      <c r="L500" s="42">
        <f t="shared" si="233"/>
        <v>0</v>
      </c>
      <c r="M500" s="42">
        <f t="shared" si="233"/>
        <v>338</v>
      </c>
      <c r="N500" s="42">
        <f t="shared" si="233"/>
        <v>338</v>
      </c>
      <c r="O500" s="42">
        <f t="shared" si="233"/>
        <v>0</v>
      </c>
    </row>
    <row r="501" spans="1:15" ht="94.5">
      <c r="A501" s="32" t="s">
        <v>769</v>
      </c>
      <c r="B501" s="37" t="s">
        <v>187</v>
      </c>
      <c r="C501" s="37" t="s">
        <v>59</v>
      </c>
      <c r="D501" s="46" t="s">
        <v>939</v>
      </c>
      <c r="E501" s="95" t="s">
        <v>946</v>
      </c>
      <c r="F501" s="37"/>
      <c r="G501" s="42">
        <f t="shared" si="233"/>
        <v>338</v>
      </c>
      <c r="H501" s="42">
        <f t="shared" si="233"/>
        <v>338</v>
      </c>
      <c r="I501" s="42">
        <f t="shared" si="233"/>
        <v>0</v>
      </c>
      <c r="J501" s="42">
        <f t="shared" si="233"/>
        <v>338</v>
      </c>
      <c r="K501" s="42">
        <f t="shared" si="233"/>
        <v>338</v>
      </c>
      <c r="L501" s="42">
        <f t="shared" si="233"/>
        <v>0</v>
      </c>
      <c r="M501" s="42">
        <f t="shared" si="233"/>
        <v>338</v>
      </c>
      <c r="N501" s="42">
        <f t="shared" si="233"/>
        <v>338</v>
      </c>
      <c r="O501" s="42">
        <f t="shared" si="233"/>
        <v>0</v>
      </c>
    </row>
    <row r="502" spans="1:15" ht="252">
      <c r="A502" s="94" t="s">
        <v>605</v>
      </c>
      <c r="B502" s="37" t="s">
        <v>187</v>
      </c>
      <c r="C502" s="37" t="s">
        <v>59</v>
      </c>
      <c r="D502" s="46" t="s">
        <v>939</v>
      </c>
      <c r="E502" s="96" t="s">
        <v>506</v>
      </c>
      <c r="F502" s="37" t="s">
        <v>53</v>
      </c>
      <c r="G502" s="42">
        <f>SUM(H502:I502)</f>
        <v>338</v>
      </c>
      <c r="H502" s="28">
        <v>338</v>
      </c>
      <c r="I502" s="28"/>
      <c r="J502" s="42">
        <f>SUM(K502:L502)</f>
        <v>338</v>
      </c>
      <c r="K502" s="28">
        <v>338</v>
      </c>
      <c r="L502" s="28"/>
      <c r="M502" s="42">
        <f>SUM(N502:O502)</f>
        <v>338</v>
      </c>
      <c r="N502" s="28">
        <v>338</v>
      </c>
      <c r="O502" s="28"/>
    </row>
    <row r="503" spans="1:15" ht="141.75">
      <c r="A503" s="32" t="s">
        <v>852</v>
      </c>
      <c r="B503" s="37" t="s">
        <v>187</v>
      </c>
      <c r="C503" s="37">
        <v>10</v>
      </c>
      <c r="D503" s="46" t="s">
        <v>939</v>
      </c>
      <c r="E503" s="95" t="s">
        <v>38</v>
      </c>
      <c r="F503" s="37"/>
      <c r="G503" s="42">
        <f aca="true" t="shared" si="234" ref="G503:O503">G504</f>
        <v>8821.5</v>
      </c>
      <c r="H503" s="42">
        <f t="shared" si="234"/>
        <v>8588</v>
      </c>
      <c r="I503" s="42">
        <f t="shared" si="234"/>
        <v>233.5</v>
      </c>
      <c r="J503" s="42">
        <f t="shared" si="234"/>
        <v>8952</v>
      </c>
      <c r="K503" s="42">
        <f t="shared" si="234"/>
        <v>8952</v>
      </c>
      <c r="L503" s="42">
        <f t="shared" si="234"/>
        <v>0</v>
      </c>
      <c r="M503" s="42">
        <f t="shared" si="234"/>
        <v>9324</v>
      </c>
      <c r="N503" s="42">
        <f t="shared" si="234"/>
        <v>9324</v>
      </c>
      <c r="O503" s="42">
        <f t="shared" si="234"/>
        <v>0</v>
      </c>
    </row>
    <row r="504" spans="1:15" ht="63">
      <c r="A504" s="32" t="s">
        <v>422</v>
      </c>
      <c r="B504" s="37" t="s">
        <v>187</v>
      </c>
      <c r="C504" s="37">
        <v>10</v>
      </c>
      <c r="D504" s="46" t="s">
        <v>939</v>
      </c>
      <c r="E504" s="95" t="s">
        <v>39</v>
      </c>
      <c r="F504" s="37"/>
      <c r="G504" s="42">
        <f>SUM(G505:G509)</f>
        <v>8821.5</v>
      </c>
      <c r="H504" s="42">
        <f aca="true" t="shared" si="235" ref="H504:O504">SUM(H505:H509)</f>
        <v>8588</v>
      </c>
      <c r="I504" s="42">
        <f t="shared" si="235"/>
        <v>233.5</v>
      </c>
      <c r="J504" s="42">
        <f t="shared" si="235"/>
        <v>8952</v>
      </c>
      <c r="K504" s="42">
        <f t="shared" si="235"/>
        <v>8952</v>
      </c>
      <c r="L504" s="42">
        <f t="shared" si="235"/>
        <v>0</v>
      </c>
      <c r="M504" s="42">
        <f t="shared" si="235"/>
        <v>9324</v>
      </c>
      <c r="N504" s="42">
        <f t="shared" si="235"/>
        <v>9324</v>
      </c>
      <c r="O504" s="42">
        <f t="shared" si="235"/>
        <v>0</v>
      </c>
    </row>
    <row r="505" spans="1:15" ht="63">
      <c r="A505" s="21" t="s">
        <v>116</v>
      </c>
      <c r="B505" s="37" t="s">
        <v>187</v>
      </c>
      <c r="C505" s="37">
        <v>10</v>
      </c>
      <c r="D505" s="46" t="s">
        <v>939</v>
      </c>
      <c r="E505" s="96" t="s">
        <v>117</v>
      </c>
      <c r="F505" s="37" t="s">
        <v>57</v>
      </c>
      <c r="G505" s="42">
        <f>SUM(H505:I505)</f>
        <v>233.5</v>
      </c>
      <c r="H505" s="42"/>
      <c r="I505" s="42">
        <v>233.5</v>
      </c>
      <c r="J505" s="42">
        <f>SUM(K505:L505)</f>
        <v>0</v>
      </c>
      <c r="K505" s="42"/>
      <c r="L505" s="42"/>
      <c r="M505" s="42">
        <f>SUM(N505:O505)</f>
        <v>0</v>
      </c>
      <c r="N505" s="42"/>
      <c r="O505" s="42"/>
    </row>
    <row r="506" spans="1:15" ht="110.25">
      <c r="A506" s="21" t="s">
        <v>114</v>
      </c>
      <c r="B506" s="37" t="s">
        <v>187</v>
      </c>
      <c r="C506" s="37" t="s">
        <v>59</v>
      </c>
      <c r="D506" s="46" t="s">
        <v>939</v>
      </c>
      <c r="E506" s="96" t="s">
        <v>190</v>
      </c>
      <c r="F506" s="37" t="s">
        <v>430</v>
      </c>
      <c r="G506" s="42">
        <f>SUM(H506:I506)</f>
        <v>73.5</v>
      </c>
      <c r="H506" s="42">
        <v>73.5</v>
      </c>
      <c r="I506" s="42"/>
      <c r="J506" s="42">
        <f>SUM(K506:L506)</f>
        <v>69</v>
      </c>
      <c r="K506" s="42">
        <v>69</v>
      </c>
      <c r="L506" s="42"/>
      <c r="M506" s="42">
        <f>SUM(N506:O506)</f>
        <v>72</v>
      </c>
      <c r="N506" s="42">
        <v>72</v>
      </c>
      <c r="O506" s="42"/>
    </row>
    <row r="507" spans="1:15" ht="94.5">
      <c r="A507" s="21" t="s">
        <v>571</v>
      </c>
      <c r="B507" s="37" t="s">
        <v>187</v>
      </c>
      <c r="C507" s="37" t="s">
        <v>59</v>
      </c>
      <c r="D507" s="46" t="s">
        <v>939</v>
      </c>
      <c r="E507" s="96" t="s">
        <v>190</v>
      </c>
      <c r="F507" s="37" t="s">
        <v>57</v>
      </c>
      <c r="G507" s="42">
        <f>SUM(H507:I507)</f>
        <v>8334.5</v>
      </c>
      <c r="H507" s="42">
        <v>8334.5</v>
      </c>
      <c r="I507" s="28"/>
      <c r="J507" s="42">
        <f>SUM(K507:L507)</f>
        <v>8681</v>
      </c>
      <c r="K507" s="42">
        <v>8681</v>
      </c>
      <c r="L507" s="28"/>
      <c r="M507" s="42">
        <f>SUM(N507:O507)</f>
        <v>9029</v>
      </c>
      <c r="N507" s="42">
        <v>9029</v>
      </c>
      <c r="O507" s="28"/>
    </row>
    <row r="508" spans="1:15" ht="110.25">
      <c r="A508" s="21" t="s">
        <v>572</v>
      </c>
      <c r="B508" s="37" t="s">
        <v>187</v>
      </c>
      <c r="C508" s="37">
        <v>10</v>
      </c>
      <c r="D508" s="46" t="s">
        <v>939</v>
      </c>
      <c r="E508" s="96" t="s">
        <v>179</v>
      </c>
      <c r="F508" s="37" t="s">
        <v>430</v>
      </c>
      <c r="G508" s="42">
        <f>SUM(H508:I508)</f>
        <v>1</v>
      </c>
      <c r="H508" s="42">
        <v>1</v>
      </c>
      <c r="I508" s="42"/>
      <c r="J508" s="42">
        <f>SUM(K508:L508)</f>
        <v>1</v>
      </c>
      <c r="K508" s="42">
        <v>1</v>
      </c>
      <c r="L508" s="42"/>
      <c r="M508" s="42">
        <f>SUM(N508:O508)</f>
        <v>1</v>
      </c>
      <c r="N508" s="42">
        <v>1</v>
      </c>
      <c r="O508" s="42"/>
    </row>
    <row r="509" spans="1:15" ht="94.5">
      <c r="A509" s="21" t="s">
        <v>573</v>
      </c>
      <c r="B509" s="37" t="s">
        <v>187</v>
      </c>
      <c r="C509" s="37">
        <v>10</v>
      </c>
      <c r="D509" s="46" t="s">
        <v>939</v>
      </c>
      <c r="E509" s="96" t="s">
        <v>179</v>
      </c>
      <c r="F509" s="37" t="s">
        <v>57</v>
      </c>
      <c r="G509" s="42">
        <f>SUM(H509:I509)</f>
        <v>179</v>
      </c>
      <c r="H509" s="28">
        <v>179</v>
      </c>
      <c r="I509" s="28"/>
      <c r="J509" s="42">
        <f>SUM(K509:L509)</f>
        <v>201</v>
      </c>
      <c r="K509" s="28">
        <v>201</v>
      </c>
      <c r="L509" s="28"/>
      <c r="M509" s="42">
        <f>SUM(N509:O509)</f>
        <v>222</v>
      </c>
      <c r="N509" s="28">
        <v>222</v>
      </c>
      <c r="O509" s="28"/>
    </row>
    <row r="510" spans="1:15" ht="15.75">
      <c r="A510" s="31" t="s">
        <v>58</v>
      </c>
      <c r="B510" s="121">
        <v>873</v>
      </c>
      <c r="C510" s="89">
        <v>10</v>
      </c>
      <c r="D510" s="87" t="s">
        <v>465</v>
      </c>
      <c r="E510" s="37"/>
      <c r="F510" s="37"/>
      <c r="G510" s="88">
        <f aca="true" t="shared" si="236" ref="G510:O511">G511</f>
        <v>5756</v>
      </c>
      <c r="H510" s="88">
        <f t="shared" si="236"/>
        <v>5756</v>
      </c>
      <c r="I510" s="88">
        <f t="shared" si="236"/>
        <v>0</v>
      </c>
      <c r="J510" s="88">
        <f t="shared" si="236"/>
        <v>6780</v>
      </c>
      <c r="K510" s="88">
        <f t="shared" si="236"/>
        <v>6780</v>
      </c>
      <c r="L510" s="88">
        <f t="shared" si="236"/>
        <v>0</v>
      </c>
      <c r="M510" s="88">
        <f t="shared" si="236"/>
        <v>7250</v>
      </c>
      <c r="N510" s="88">
        <f t="shared" si="236"/>
        <v>7250</v>
      </c>
      <c r="O510" s="88">
        <f t="shared" si="236"/>
        <v>0</v>
      </c>
    </row>
    <row r="511" spans="1:15" ht="94.5">
      <c r="A511" s="32" t="s">
        <v>569</v>
      </c>
      <c r="B511" s="37" t="s">
        <v>187</v>
      </c>
      <c r="C511" s="37" t="s">
        <v>59</v>
      </c>
      <c r="D511" s="46" t="s">
        <v>465</v>
      </c>
      <c r="E511" s="95" t="s">
        <v>581</v>
      </c>
      <c r="F511" s="37"/>
      <c r="G511" s="42">
        <f t="shared" si="236"/>
        <v>5756</v>
      </c>
      <c r="H511" s="42">
        <f t="shared" si="236"/>
        <v>5756</v>
      </c>
      <c r="I511" s="42">
        <f t="shared" si="236"/>
        <v>0</v>
      </c>
      <c r="J511" s="42">
        <f t="shared" si="236"/>
        <v>6780</v>
      </c>
      <c r="K511" s="42">
        <f t="shared" si="236"/>
        <v>6780</v>
      </c>
      <c r="L511" s="42">
        <f t="shared" si="236"/>
        <v>0</v>
      </c>
      <c r="M511" s="42">
        <f t="shared" si="236"/>
        <v>7250</v>
      </c>
      <c r="N511" s="42">
        <f t="shared" si="236"/>
        <v>7250</v>
      </c>
      <c r="O511" s="42">
        <f t="shared" si="236"/>
        <v>0</v>
      </c>
    </row>
    <row r="512" spans="1:15" ht="141.75">
      <c r="A512" s="32" t="s">
        <v>852</v>
      </c>
      <c r="B512" s="37" t="s">
        <v>187</v>
      </c>
      <c r="C512" s="37" t="s">
        <v>59</v>
      </c>
      <c r="D512" s="46" t="s">
        <v>465</v>
      </c>
      <c r="E512" s="95" t="s">
        <v>38</v>
      </c>
      <c r="F512" s="37"/>
      <c r="G512" s="42">
        <f>SUM(G513)</f>
        <v>5756</v>
      </c>
      <c r="H512" s="42">
        <f aca="true" t="shared" si="237" ref="H512:O512">SUM(H513)</f>
        <v>5756</v>
      </c>
      <c r="I512" s="42">
        <f t="shared" si="237"/>
        <v>0</v>
      </c>
      <c r="J512" s="42">
        <f t="shared" si="237"/>
        <v>6780</v>
      </c>
      <c r="K512" s="42">
        <f t="shared" si="237"/>
        <v>6780</v>
      </c>
      <c r="L512" s="42">
        <f t="shared" si="237"/>
        <v>0</v>
      </c>
      <c r="M512" s="42">
        <f t="shared" si="237"/>
        <v>7250</v>
      </c>
      <c r="N512" s="42">
        <f t="shared" si="237"/>
        <v>7250</v>
      </c>
      <c r="O512" s="42">
        <f t="shared" si="237"/>
        <v>0</v>
      </c>
    </row>
    <row r="513" spans="1:15" ht="94.5">
      <c r="A513" s="32" t="s">
        <v>64</v>
      </c>
      <c r="B513" s="37" t="s">
        <v>187</v>
      </c>
      <c r="C513" s="37" t="s">
        <v>59</v>
      </c>
      <c r="D513" s="46" t="s">
        <v>465</v>
      </c>
      <c r="E513" s="95" t="s">
        <v>63</v>
      </c>
      <c r="F513" s="37"/>
      <c r="G513" s="42">
        <f aca="true" t="shared" si="238" ref="G513:O513">SUM(G514:G521)</f>
        <v>5756</v>
      </c>
      <c r="H513" s="42">
        <f t="shared" si="238"/>
        <v>5756</v>
      </c>
      <c r="I513" s="42">
        <f t="shared" si="238"/>
        <v>0</v>
      </c>
      <c r="J513" s="42">
        <f t="shared" si="238"/>
        <v>6780</v>
      </c>
      <c r="K513" s="42">
        <f t="shared" si="238"/>
        <v>6780</v>
      </c>
      <c r="L513" s="42">
        <f t="shared" si="238"/>
        <v>0</v>
      </c>
      <c r="M513" s="42">
        <f t="shared" si="238"/>
        <v>7250</v>
      </c>
      <c r="N513" s="42">
        <f t="shared" si="238"/>
        <v>7250</v>
      </c>
      <c r="O513" s="42">
        <f t="shared" si="238"/>
        <v>0</v>
      </c>
    </row>
    <row r="514" spans="1:15" ht="157.5">
      <c r="A514" s="21" t="s">
        <v>574</v>
      </c>
      <c r="B514" s="37" t="s">
        <v>187</v>
      </c>
      <c r="C514" s="37" t="s">
        <v>59</v>
      </c>
      <c r="D514" s="46" t="s">
        <v>465</v>
      </c>
      <c r="E514" s="96" t="s">
        <v>191</v>
      </c>
      <c r="F514" s="37" t="s">
        <v>57</v>
      </c>
      <c r="G514" s="42">
        <f aca="true" t="shared" si="239" ref="G514:G521">SUM(H514:I514)</f>
        <v>0</v>
      </c>
      <c r="H514" s="28"/>
      <c r="I514" s="28"/>
      <c r="J514" s="42">
        <f aca="true" t="shared" si="240" ref="J514:J519">SUM(K514:L514)</f>
        <v>0</v>
      </c>
      <c r="K514" s="28"/>
      <c r="L514" s="28"/>
      <c r="M514" s="42">
        <f aca="true" t="shared" si="241" ref="M514:M519">SUM(N514:O514)</f>
        <v>0</v>
      </c>
      <c r="N514" s="28"/>
      <c r="O514" s="28"/>
    </row>
    <row r="515" spans="1:15" ht="299.25">
      <c r="A515" s="35" t="s">
        <v>447</v>
      </c>
      <c r="B515" s="37" t="s">
        <v>187</v>
      </c>
      <c r="C515" s="37" t="s">
        <v>59</v>
      </c>
      <c r="D515" s="46" t="s">
        <v>465</v>
      </c>
      <c r="E515" s="96" t="s">
        <v>744</v>
      </c>
      <c r="F515" s="37" t="s">
        <v>57</v>
      </c>
      <c r="G515" s="42">
        <f t="shared" si="239"/>
        <v>6</v>
      </c>
      <c r="H515" s="28">
        <v>6</v>
      </c>
      <c r="I515" s="28"/>
      <c r="J515" s="42">
        <f t="shared" si="240"/>
        <v>6</v>
      </c>
      <c r="K515" s="28">
        <v>6</v>
      </c>
      <c r="L515" s="28"/>
      <c r="M515" s="42">
        <f t="shared" si="241"/>
        <v>6</v>
      </c>
      <c r="N515" s="28">
        <v>6</v>
      </c>
      <c r="O515" s="28"/>
    </row>
    <row r="516" spans="1:15" ht="110.25">
      <c r="A516" s="21" t="s">
        <v>456</v>
      </c>
      <c r="B516" s="37" t="s">
        <v>187</v>
      </c>
      <c r="C516" s="37" t="s">
        <v>271</v>
      </c>
      <c r="D516" s="46" t="s">
        <v>465</v>
      </c>
      <c r="E516" s="96" t="s">
        <v>192</v>
      </c>
      <c r="F516" s="37" t="s">
        <v>430</v>
      </c>
      <c r="G516" s="42">
        <f t="shared" si="239"/>
        <v>8</v>
      </c>
      <c r="H516" s="28">
        <v>8</v>
      </c>
      <c r="I516" s="28"/>
      <c r="J516" s="42">
        <f t="shared" si="240"/>
        <v>9</v>
      </c>
      <c r="K516" s="28">
        <v>9</v>
      </c>
      <c r="L516" s="28"/>
      <c r="M516" s="42">
        <f t="shared" si="241"/>
        <v>10</v>
      </c>
      <c r="N516" s="28">
        <v>10</v>
      </c>
      <c r="O516" s="28"/>
    </row>
    <row r="517" spans="1:15" ht="110.25">
      <c r="A517" s="21" t="s">
        <v>575</v>
      </c>
      <c r="B517" s="37" t="s">
        <v>187</v>
      </c>
      <c r="C517" s="37" t="s">
        <v>271</v>
      </c>
      <c r="D517" s="46" t="s">
        <v>465</v>
      </c>
      <c r="E517" s="96" t="s">
        <v>192</v>
      </c>
      <c r="F517" s="37" t="s">
        <v>57</v>
      </c>
      <c r="G517" s="42">
        <f t="shared" si="239"/>
        <v>1019</v>
      </c>
      <c r="H517" s="28">
        <v>1019</v>
      </c>
      <c r="I517" s="28"/>
      <c r="J517" s="42">
        <f t="shared" si="240"/>
        <v>1059</v>
      </c>
      <c r="K517" s="28">
        <v>1059</v>
      </c>
      <c r="L517" s="28"/>
      <c r="M517" s="42">
        <f t="shared" si="241"/>
        <v>1100</v>
      </c>
      <c r="N517" s="28">
        <v>1100</v>
      </c>
      <c r="O517" s="28"/>
    </row>
    <row r="518" spans="1:15" ht="157.5">
      <c r="A518" s="21" t="s">
        <v>457</v>
      </c>
      <c r="B518" s="37" t="s">
        <v>187</v>
      </c>
      <c r="C518" s="37" t="s">
        <v>59</v>
      </c>
      <c r="D518" s="46" t="s">
        <v>465</v>
      </c>
      <c r="E518" s="37" t="s">
        <v>193</v>
      </c>
      <c r="F518" s="37" t="s">
        <v>430</v>
      </c>
      <c r="G518" s="42">
        <f t="shared" si="239"/>
        <v>20</v>
      </c>
      <c r="H518" s="28">
        <v>20</v>
      </c>
      <c r="I518" s="28"/>
      <c r="J518" s="42">
        <f t="shared" si="240"/>
        <v>20</v>
      </c>
      <c r="K518" s="28">
        <v>20</v>
      </c>
      <c r="L518" s="28"/>
      <c r="M518" s="42">
        <f t="shared" si="241"/>
        <v>20</v>
      </c>
      <c r="N518" s="28">
        <v>20</v>
      </c>
      <c r="O518" s="28"/>
    </row>
    <row r="519" spans="1:15" ht="141.75">
      <c r="A519" s="21" t="s">
        <v>62</v>
      </c>
      <c r="B519" s="37" t="s">
        <v>187</v>
      </c>
      <c r="C519" s="37" t="s">
        <v>59</v>
      </c>
      <c r="D519" s="46" t="s">
        <v>465</v>
      </c>
      <c r="E519" s="37" t="s">
        <v>193</v>
      </c>
      <c r="F519" s="37" t="s">
        <v>57</v>
      </c>
      <c r="G519" s="42">
        <f t="shared" si="239"/>
        <v>1739</v>
      </c>
      <c r="H519" s="28">
        <v>1739</v>
      </c>
      <c r="I519" s="28"/>
      <c r="J519" s="42">
        <f t="shared" si="240"/>
        <v>1924</v>
      </c>
      <c r="K519" s="28">
        <v>1924</v>
      </c>
      <c r="L519" s="28"/>
      <c r="M519" s="42">
        <f t="shared" si="241"/>
        <v>2208</v>
      </c>
      <c r="N519" s="28">
        <v>2208</v>
      </c>
      <c r="O519" s="28"/>
    </row>
    <row r="520" spans="1:15" ht="110.25">
      <c r="A520" s="21" t="s">
        <v>24</v>
      </c>
      <c r="B520" s="37" t="s">
        <v>187</v>
      </c>
      <c r="C520" s="37" t="s">
        <v>59</v>
      </c>
      <c r="D520" s="46" t="s">
        <v>465</v>
      </c>
      <c r="E520" s="37" t="s">
        <v>23</v>
      </c>
      <c r="F520" s="37" t="s">
        <v>57</v>
      </c>
      <c r="G520" s="42">
        <f>SUM(H520:I520)</f>
        <v>879</v>
      </c>
      <c r="H520" s="28">
        <v>879</v>
      </c>
      <c r="I520" s="28"/>
      <c r="J520" s="42">
        <f>SUM(K520:L520)</f>
        <v>1074</v>
      </c>
      <c r="K520" s="28">
        <v>1074</v>
      </c>
      <c r="L520" s="28"/>
      <c r="M520" s="42">
        <f>SUM(N520:O520)</f>
        <v>1110</v>
      </c>
      <c r="N520" s="28">
        <v>1110</v>
      </c>
      <c r="O520" s="28"/>
    </row>
    <row r="521" spans="1:15" ht="189">
      <c r="A521" s="21" t="s">
        <v>394</v>
      </c>
      <c r="B521" s="37" t="s">
        <v>187</v>
      </c>
      <c r="C521" s="37" t="s">
        <v>59</v>
      </c>
      <c r="D521" s="46" t="s">
        <v>465</v>
      </c>
      <c r="E521" s="37" t="s">
        <v>194</v>
      </c>
      <c r="F521" s="37" t="s">
        <v>57</v>
      </c>
      <c r="G521" s="42">
        <f t="shared" si="239"/>
        <v>2085</v>
      </c>
      <c r="H521" s="28">
        <v>2085</v>
      </c>
      <c r="I521" s="28"/>
      <c r="J521" s="42">
        <f>SUM(K521:L521)</f>
        <v>2688</v>
      </c>
      <c r="K521" s="28">
        <v>2688</v>
      </c>
      <c r="L521" s="28"/>
      <c r="M521" s="42">
        <f>SUM(N521:O521)</f>
        <v>2796</v>
      </c>
      <c r="N521" s="28">
        <v>2796</v>
      </c>
      <c r="O521" s="28"/>
    </row>
    <row r="522" spans="1:15" ht="47.25">
      <c r="A522" s="31" t="s">
        <v>272</v>
      </c>
      <c r="B522" s="121">
        <v>873</v>
      </c>
      <c r="C522" s="89">
        <v>10</v>
      </c>
      <c r="D522" s="87" t="s">
        <v>942</v>
      </c>
      <c r="E522" s="37"/>
      <c r="F522" s="37"/>
      <c r="G522" s="88">
        <f>G523+G542</f>
        <v>10877.3</v>
      </c>
      <c r="H522" s="88">
        <f aca="true" t="shared" si="242" ref="H522:O522">H523+H542</f>
        <v>9929.3</v>
      </c>
      <c r="I522" s="88">
        <f t="shared" si="242"/>
        <v>948</v>
      </c>
      <c r="J522" s="88">
        <f t="shared" si="242"/>
        <v>10024.9</v>
      </c>
      <c r="K522" s="88">
        <f t="shared" si="242"/>
        <v>10024.9</v>
      </c>
      <c r="L522" s="88">
        <f t="shared" si="242"/>
        <v>0</v>
      </c>
      <c r="M522" s="88">
        <f t="shared" si="242"/>
        <v>10417.9</v>
      </c>
      <c r="N522" s="88">
        <f t="shared" si="242"/>
        <v>10417.9</v>
      </c>
      <c r="O522" s="88">
        <f t="shared" si="242"/>
        <v>0</v>
      </c>
    </row>
    <row r="523" spans="1:15" ht="94.5">
      <c r="A523" s="32" t="s">
        <v>569</v>
      </c>
      <c r="B523" s="37" t="s">
        <v>187</v>
      </c>
      <c r="C523" s="37">
        <v>10</v>
      </c>
      <c r="D523" s="46" t="s">
        <v>942</v>
      </c>
      <c r="E523" s="92" t="s">
        <v>581</v>
      </c>
      <c r="F523" s="37"/>
      <c r="G523" s="42">
        <f>SUM(G524,G527)</f>
        <v>10594.9</v>
      </c>
      <c r="H523" s="42">
        <f aca="true" t="shared" si="243" ref="H523:O523">SUM(H524,H527)</f>
        <v>9646.9</v>
      </c>
      <c r="I523" s="42">
        <f t="shared" si="243"/>
        <v>948</v>
      </c>
      <c r="J523" s="42">
        <f t="shared" si="243"/>
        <v>10024.9</v>
      </c>
      <c r="K523" s="42">
        <f t="shared" si="243"/>
        <v>10024.9</v>
      </c>
      <c r="L523" s="42">
        <f>SUM(L524,L527)</f>
        <v>0</v>
      </c>
      <c r="M523" s="42">
        <f t="shared" si="243"/>
        <v>10417.9</v>
      </c>
      <c r="N523" s="42">
        <f t="shared" si="243"/>
        <v>10417.9</v>
      </c>
      <c r="O523" s="42">
        <f t="shared" si="243"/>
        <v>0</v>
      </c>
    </row>
    <row r="524" spans="1:15" ht="220.5">
      <c r="A524" s="32" t="s">
        <v>948</v>
      </c>
      <c r="B524" s="37" t="s">
        <v>187</v>
      </c>
      <c r="C524" s="37">
        <v>10</v>
      </c>
      <c r="D524" s="46" t="s">
        <v>942</v>
      </c>
      <c r="E524" s="92" t="s">
        <v>15</v>
      </c>
      <c r="F524" s="37"/>
      <c r="G524" s="42">
        <f aca="true" t="shared" si="244" ref="G524:O525">G525</f>
        <v>948</v>
      </c>
      <c r="H524" s="42">
        <f t="shared" si="244"/>
        <v>0</v>
      </c>
      <c r="I524" s="42">
        <f t="shared" si="244"/>
        <v>948</v>
      </c>
      <c r="J524" s="42">
        <f t="shared" si="244"/>
        <v>0</v>
      </c>
      <c r="K524" s="42">
        <f t="shared" si="244"/>
        <v>0</v>
      </c>
      <c r="L524" s="42">
        <f t="shared" si="244"/>
        <v>0</v>
      </c>
      <c r="M524" s="42">
        <f t="shared" si="244"/>
        <v>0</v>
      </c>
      <c r="N524" s="42">
        <f t="shared" si="244"/>
        <v>0</v>
      </c>
      <c r="O524" s="42">
        <f t="shared" si="244"/>
        <v>0</v>
      </c>
    </row>
    <row r="525" spans="1:15" ht="78.75">
      <c r="A525" s="32" t="s">
        <v>17</v>
      </c>
      <c r="B525" s="37" t="s">
        <v>187</v>
      </c>
      <c r="C525" s="37">
        <v>10</v>
      </c>
      <c r="D525" s="46" t="s">
        <v>942</v>
      </c>
      <c r="E525" s="92" t="s">
        <v>16</v>
      </c>
      <c r="F525" s="37"/>
      <c r="G525" s="42">
        <f t="shared" si="244"/>
        <v>948</v>
      </c>
      <c r="H525" s="42">
        <f t="shared" si="244"/>
        <v>0</v>
      </c>
      <c r="I525" s="42">
        <f t="shared" si="244"/>
        <v>948</v>
      </c>
      <c r="J525" s="42">
        <f t="shared" si="244"/>
        <v>0</v>
      </c>
      <c r="K525" s="42">
        <f t="shared" si="244"/>
        <v>0</v>
      </c>
      <c r="L525" s="42">
        <f t="shared" si="244"/>
        <v>0</v>
      </c>
      <c r="M525" s="42">
        <f t="shared" si="244"/>
        <v>0</v>
      </c>
      <c r="N525" s="42">
        <f t="shared" si="244"/>
        <v>0</v>
      </c>
      <c r="O525" s="42">
        <f t="shared" si="244"/>
        <v>0</v>
      </c>
    </row>
    <row r="526" spans="1:15" ht="173.25">
      <c r="A526" s="21" t="s">
        <v>647</v>
      </c>
      <c r="B526" s="37" t="s">
        <v>187</v>
      </c>
      <c r="C526" s="37" t="s">
        <v>59</v>
      </c>
      <c r="D526" s="46" t="s">
        <v>942</v>
      </c>
      <c r="E526" s="37" t="s">
        <v>195</v>
      </c>
      <c r="F526" s="37" t="s">
        <v>53</v>
      </c>
      <c r="G526" s="42">
        <f>SUM(H526:I526)</f>
        <v>948</v>
      </c>
      <c r="H526" s="28"/>
      <c r="I526" s="28">
        <v>948</v>
      </c>
      <c r="J526" s="42">
        <f>SUM(K526:L526)</f>
        <v>0</v>
      </c>
      <c r="K526" s="28"/>
      <c r="L526" s="28"/>
      <c r="M526" s="42">
        <f>SUM(N526:O526)</f>
        <v>0</v>
      </c>
      <c r="N526" s="28"/>
      <c r="O526" s="28"/>
    </row>
    <row r="527" spans="1:15" ht="157.5">
      <c r="A527" s="32" t="s">
        <v>949</v>
      </c>
      <c r="B527" s="37" t="s">
        <v>187</v>
      </c>
      <c r="C527" s="37">
        <v>10</v>
      </c>
      <c r="D527" s="46" t="s">
        <v>942</v>
      </c>
      <c r="E527" s="92" t="s">
        <v>453</v>
      </c>
      <c r="F527" s="37"/>
      <c r="G527" s="42">
        <f aca="true" t="shared" si="245" ref="G527:O527">SUM(G528,G531,G534,G537,G540)</f>
        <v>9646.9</v>
      </c>
      <c r="H527" s="42">
        <f t="shared" si="245"/>
        <v>9646.9</v>
      </c>
      <c r="I527" s="42">
        <f t="shared" si="245"/>
        <v>0</v>
      </c>
      <c r="J527" s="42">
        <f t="shared" si="245"/>
        <v>10024.9</v>
      </c>
      <c r="K527" s="42">
        <f t="shared" si="245"/>
        <v>10024.9</v>
      </c>
      <c r="L527" s="42">
        <f t="shared" si="245"/>
        <v>0</v>
      </c>
      <c r="M527" s="42">
        <f t="shared" si="245"/>
        <v>10417.9</v>
      </c>
      <c r="N527" s="42">
        <f t="shared" si="245"/>
        <v>10417.9</v>
      </c>
      <c r="O527" s="42">
        <f t="shared" si="245"/>
        <v>0</v>
      </c>
    </row>
    <row r="528" spans="1:15" ht="47.25">
      <c r="A528" s="32" t="s">
        <v>37</v>
      </c>
      <c r="B528" s="37" t="s">
        <v>187</v>
      </c>
      <c r="C528" s="37">
        <v>10</v>
      </c>
      <c r="D528" s="46" t="s">
        <v>942</v>
      </c>
      <c r="E528" s="95" t="s">
        <v>61</v>
      </c>
      <c r="F528" s="37"/>
      <c r="G528" s="42">
        <f aca="true" t="shared" si="246" ref="G528:O528">SUM(G529:G530)</f>
        <v>7342</v>
      </c>
      <c r="H528" s="42">
        <f t="shared" si="246"/>
        <v>7342</v>
      </c>
      <c r="I528" s="42">
        <f t="shared" si="246"/>
        <v>0</v>
      </c>
      <c r="J528" s="42">
        <f t="shared" si="246"/>
        <v>7634</v>
      </c>
      <c r="K528" s="42">
        <f t="shared" si="246"/>
        <v>7634</v>
      </c>
      <c r="L528" s="42">
        <f t="shared" si="246"/>
        <v>0</v>
      </c>
      <c r="M528" s="42">
        <f t="shared" si="246"/>
        <v>7937</v>
      </c>
      <c r="N528" s="42">
        <f t="shared" si="246"/>
        <v>7937</v>
      </c>
      <c r="O528" s="42">
        <f t="shared" si="246"/>
        <v>0</v>
      </c>
    </row>
    <row r="529" spans="1:15" ht="252">
      <c r="A529" s="35" t="s">
        <v>603</v>
      </c>
      <c r="B529" s="37" t="s">
        <v>187</v>
      </c>
      <c r="C529" s="37">
        <v>10</v>
      </c>
      <c r="D529" s="46" t="s">
        <v>942</v>
      </c>
      <c r="E529" s="96" t="s">
        <v>198</v>
      </c>
      <c r="F529" s="37" t="s">
        <v>428</v>
      </c>
      <c r="G529" s="42">
        <f>SUM(H529:I529)</f>
        <v>7295</v>
      </c>
      <c r="H529" s="143">
        <v>7295</v>
      </c>
      <c r="I529" s="28"/>
      <c r="J529" s="42">
        <f>SUM(K529:L529)</f>
        <v>7587</v>
      </c>
      <c r="K529" s="143">
        <v>7587</v>
      </c>
      <c r="L529" s="28"/>
      <c r="M529" s="42">
        <f>SUM(N529:O529)</f>
        <v>7890</v>
      </c>
      <c r="N529" s="28">
        <v>7890</v>
      </c>
      <c r="O529" s="28"/>
    </row>
    <row r="530" spans="1:15" ht="126">
      <c r="A530" s="21" t="s">
        <v>811</v>
      </c>
      <c r="B530" s="37" t="s">
        <v>187</v>
      </c>
      <c r="C530" s="37">
        <v>10</v>
      </c>
      <c r="D530" s="46" t="s">
        <v>942</v>
      </c>
      <c r="E530" s="96" t="s">
        <v>198</v>
      </c>
      <c r="F530" s="37" t="s">
        <v>430</v>
      </c>
      <c r="G530" s="42">
        <f>SUM(H530:I530)</f>
        <v>47</v>
      </c>
      <c r="H530" s="143">
        <v>47</v>
      </c>
      <c r="I530" s="28"/>
      <c r="J530" s="42">
        <f>SUM(K530:L530)</f>
        <v>47</v>
      </c>
      <c r="K530" s="143">
        <v>47</v>
      </c>
      <c r="L530" s="28"/>
      <c r="M530" s="42">
        <f>SUM(N530:O530)</f>
        <v>47</v>
      </c>
      <c r="N530" s="28">
        <v>47</v>
      </c>
      <c r="O530" s="28"/>
    </row>
    <row r="531" spans="1:15" ht="157.5">
      <c r="A531" s="94" t="s">
        <v>14</v>
      </c>
      <c r="B531" s="37" t="s">
        <v>187</v>
      </c>
      <c r="C531" s="37">
        <v>10</v>
      </c>
      <c r="D531" s="46" t="s">
        <v>942</v>
      </c>
      <c r="E531" s="92" t="s">
        <v>454</v>
      </c>
      <c r="F531" s="37"/>
      <c r="G531" s="42">
        <f>SUM(G532,G533)</f>
        <v>408</v>
      </c>
      <c r="H531" s="42">
        <f aca="true" t="shared" si="247" ref="H531:O531">SUM(H532,H533)</f>
        <v>408</v>
      </c>
      <c r="I531" s="42">
        <f t="shared" si="247"/>
        <v>0</v>
      </c>
      <c r="J531" s="42">
        <f t="shared" si="247"/>
        <v>424</v>
      </c>
      <c r="K531" s="42">
        <f t="shared" si="247"/>
        <v>424</v>
      </c>
      <c r="L531" s="42">
        <f t="shared" si="247"/>
        <v>0</v>
      </c>
      <c r="M531" s="42">
        <f t="shared" si="247"/>
        <v>441</v>
      </c>
      <c r="N531" s="42">
        <f t="shared" si="247"/>
        <v>441</v>
      </c>
      <c r="O531" s="42">
        <f t="shared" si="247"/>
        <v>0</v>
      </c>
    </row>
    <row r="532" spans="1:15" ht="330.75">
      <c r="A532" s="35" t="s">
        <v>163</v>
      </c>
      <c r="B532" s="37" t="s">
        <v>187</v>
      </c>
      <c r="C532" s="37">
        <v>10</v>
      </c>
      <c r="D532" s="46" t="s">
        <v>942</v>
      </c>
      <c r="E532" s="96" t="s">
        <v>199</v>
      </c>
      <c r="F532" s="37" t="s">
        <v>428</v>
      </c>
      <c r="G532" s="42">
        <f>SUM(H532:I532)</f>
        <v>404</v>
      </c>
      <c r="H532" s="28">
        <v>404</v>
      </c>
      <c r="I532" s="28"/>
      <c r="J532" s="42">
        <f>SUM(K532:L532)</f>
        <v>420</v>
      </c>
      <c r="K532" s="28">
        <v>420</v>
      </c>
      <c r="L532" s="28"/>
      <c r="M532" s="42">
        <f>SUM(N532:O532)</f>
        <v>437</v>
      </c>
      <c r="N532" s="28">
        <v>437</v>
      </c>
      <c r="O532" s="28"/>
    </row>
    <row r="533" spans="1:15" ht="204.75">
      <c r="A533" s="21" t="s">
        <v>889</v>
      </c>
      <c r="B533" s="37" t="s">
        <v>187</v>
      </c>
      <c r="C533" s="37">
        <v>10</v>
      </c>
      <c r="D533" s="46" t="s">
        <v>942</v>
      </c>
      <c r="E533" s="96" t="s">
        <v>199</v>
      </c>
      <c r="F533" s="37" t="s">
        <v>430</v>
      </c>
      <c r="G533" s="42">
        <f>SUM(H533:I533)</f>
        <v>4</v>
      </c>
      <c r="H533" s="28">
        <v>4</v>
      </c>
      <c r="I533" s="28"/>
      <c r="J533" s="42">
        <f>SUM(K533:L533)</f>
        <v>4</v>
      </c>
      <c r="K533" s="28">
        <v>4</v>
      </c>
      <c r="L533" s="28"/>
      <c r="M533" s="42">
        <f>SUM(N533:O533)</f>
        <v>4</v>
      </c>
      <c r="N533" s="28">
        <v>4</v>
      </c>
      <c r="O533" s="28"/>
    </row>
    <row r="534" spans="1:15" ht="94.5">
      <c r="A534" s="94" t="s">
        <v>413</v>
      </c>
      <c r="B534" s="37" t="s">
        <v>187</v>
      </c>
      <c r="C534" s="37">
        <v>10</v>
      </c>
      <c r="D534" s="46" t="s">
        <v>942</v>
      </c>
      <c r="E534" s="95" t="s">
        <v>890</v>
      </c>
      <c r="F534" s="37"/>
      <c r="G534" s="42">
        <f>SUM(H534:I534)</f>
        <v>580</v>
      </c>
      <c r="H534" s="42">
        <f>SUM(H535:H536)</f>
        <v>580</v>
      </c>
      <c r="I534" s="42">
        <f>SUM(I535:I536)</f>
        <v>0</v>
      </c>
      <c r="J534" s="42">
        <f>SUM(K534:L534)</f>
        <v>601</v>
      </c>
      <c r="K534" s="42">
        <f>SUM(K535:K536)</f>
        <v>601</v>
      </c>
      <c r="L534" s="42">
        <f>SUM(L535:L536)</f>
        <v>0</v>
      </c>
      <c r="M534" s="42">
        <f>SUM(N534:O534)</f>
        <v>623</v>
      </c>
      <c r="N534" s="42">
        <f>SUM(N535:N536)</f>
        <v>623</v>
      </c>
      <c r="O534" s="42">
        <f>SUM(O535:O536)</f>
        <v>0</v>
      </c>
    </row>
    <row r="535" spans="1:15" ht="267.75">
      <c r="A535" s="35" t="s">
        <v>414</v>
      </c>
      <c r="B535" s="37" t="s">
        <v>187</v>
      </c>
      <c r="C535" s="37">
        <v>10</v>
      </c>
      <c r="D535" s="46" t="s">
        <v>942</v>
      </c>
      <c r="E535" s="96" t="s">
        <v>200</v>
      </c>
      <c r="F535" s="37" t="s">
        <v>428</v>
      </c>
      <c r="G535" s="42">
        <f>SUM(H535:I535)</f>
        <v>521</v>
      </c>
      <c r="H535" s="28">
        <v>521</v>
      </c>
      <c r="I535" s="28"/>
      <c r="J535" s="42">
        <f>SUM(K535:L535)</f>
        <v>542</v>
      </c>
      <c r="K535" s="28">
        <v>542</v>
      </c>
      <c r="L535" s="28"/>
      <c r="M535" s="42">
        <f>SUM(N535:O535)</f>
        <v>564</v>
      </c>
      <c r="N535" s="28">
        <v>564</v>
      </c>
      <c r="O535" s="28"/>
    </row>
    <row r="536" spans="1:15" ht="141.75">
      <c r="A536" s="21" t="s">
        <v>415</v>
      </c>
      <c r="B536" s="37" t="s">
        <v>187</v>
      </c>
      <c r="C536" s="37">
        <v>10</v>
      </c>
      <c r="D536" s="46" t="s">
        <v>942</v>
      </c>
      <c r="E536" s="96" t="s">
        <v>200</v>
      </c>
      <c r="F536" s="37" t="s">
        <v>430</v>
      </c>
      <c r="G536" s="42">
        <f>SUM(H536:I536)</f>
        <v>59</v>
      </c>
      <c r="H536" s="28">
        <v>59</v>
      </c>
      <c r="I536" s="28"/>
      <c r="J536" s="42">
        <f>SUM(K536:L536)</f>
        <v>59</v>
      </c>
      <c r="K536" s="28">
        <v>59</v>
      </c>
      <c r="L536" s="28"/>
      <c r="M536" s="42">
        <f>SUM(N536:O536)</f>
        <v>59</v>
      </c>
      <c r="N536" s="28">
        <v>59</v>
      </c>
      <c r="O536" s="28"/>
    </row>
    <row r="537" spans="1:15" ht="110.25">
      <c r="A537" s="94" t="s">
        <v>778</v>
      </c>
      <c r="B537" s="37" t="s">
        <v>187</v>
      </c>
      <c r="C537" s="37">
        <v>10</v>
      </c>
      <c r="D537" s="46" t="s">
        <v>942</v>
      </c>
      <c r="E537" s="95" t="s">
        <v>416</v>
      </c>
      <c r="F537" s="37"/>
      <c r="G537" s="42">
        <f aca="true" t="shared" si="248" ref="G537:O537">SUM(G538:G539)</f>
        <v>1316</v>
      </c>
      <c r="H537" s="42">
        <f t="shared" si="248"/>
        <v>1316</v>
      </c>
      <c r="I537" s="42">
        <f t="shared" si="248"/>
        <v>0</v>
      </c>
      <c r="J537" s="42">
        <f t="shared" si="248"/>
        <v>1365</v>
      </c>
      <c r="K537" s="42">
        <f t="shared" si="248"/>
        <v>1365</v>
      </c>
      <c r="L537" s="42">
        <f t="shared" si="248"/>
        <v>0</v>
      </c>
      <c r="M537" s="42">
        <f t="shared" si="248"/>
        <v>1416</v>
      </c>
      <c r="N537" s="42">
        <f t="shared" si="248"/>
        <v>1416</v>
      </c>
      <c r="O537" s="42">
        <f t="shared" si="248"/>
        <v>0</v>
      </c>
    </row>
    <row r="538" spans="1:15" ht="283.5">
      <c r="A538" s="35" t="s">
        <v>776</v>
      </c>
      <c r="B538" s="37" t="s">
        <v>187</v>
      </c>
      <c r="C538" s="37">
        <v>10</v>
      </c>
      <c r="D538" s="46" t="s">
        <v>942</v>
      </c>
      <c r="E538" s="96" t="s">
        <v>201</v>
      </c>
      <c r="F538" s="37" t="s">
        <v>428</v>
      </c>
      <c r="G538" s="42">
        <f>SUM(H538:I538)</f>
        <v>1216</v>
      </c>
      <c r="H538" s="28">
        <v>1216</v>
      </c>
      <c r="I538" s="28"/>
      <c r="J538" s="42">
        <f>SUM(K538:L538)</f>
        <v>1265</v>
      </c>
      <c r="K538" s="28">
        <v>1265</v>
      </c>
      <c r="L538" s="28"/>
      <c r="M538" s="42">
        <f>SUM(N538:O538)</f>
        <v>1316</v>
      </c>
      <c r="N538" s="28">
        <v>1316</v>
      </c>
      <c r="O538" s="28"/>
    </row>
    <row r="539" spans="1:15" ht="157.5">
      <c r="A539" s="21" t="s">
        <v>777</v>
      </c>
      <c r="B539" s="37" t="s">
        <v>187</v>
      </c>
      <c r="C539" s="37">
        <v>10</v>
      </c>
      <c r="D539" s="46" t="s">
        <v>942</v>
      </c>
      <c r="E539" s="96" t="s">
        <v>201</v>
      </c>
      <c r="F539" s="37" t="s">
        <v>430</v>
      </c>
      <c r="G539" s="42">
        <f>SUM(H539:I539)</f>
        <v>100</v>
      </c>
      <c r="H539" s="28">
        <v>100</v>
      </c>
      <c r="I539" s="28"/>
      <c r="J539" s="42">
        <f>SUM(K539:L539)</f>
        <v>100</v>
      </c>
      <c r="K539" s="28">
        <v>100</v>
      </c>
      <c r="L539" s="28"/>
      <c r="M539" s="42">
        <f>SUM(N539:O539)</f>
        <v>100</v>
      </c>
      <c r="N539" s="28">
        <v>100</v>
      </c>
      <c r="O539" s="28"/>
    </row>
    <row r="540" spans="1:15" ht="78.75">
      <c r="A540" s="94" t="s">
        <v>780</v>
      </c>
      <c r="B540" s="37" t="s">
        <v>187</v>
      </c>
      <c r="C540" s="37">
        <v>10</v>
      </c>
      <c r="D540" s="46" t="s">
        <v>942</v>
      </c>
      <c r="E540" s="95" t="s">
        <v>779</v>
      </c>
      <c r="F540" s="37"/>
      <c r="G540" s="42">
        <f aca="true" t="shared" si="249" ref="G540:O540">G541</f>
        <v>0.9</v>
      </c>
      <c r="H540" s="42">
        <f t="shared" si="249"/>
        <v>0.9</v>
      </c>
      <c r="I540" s="42">
        <f t="shared" si="249"/>
        <v>0</v>
      </c>
      <c r="J540" s="42">
        <f t="shared" si="249"/>
        <v>0.9</v>
      </c>
      <c r="K540" s="42">
        <f t="shared" si="249"/>
        <v>0.9</v>
      </c>
      <c r="L540" s="42">
        <f t="shared" si="249"/>
        <v>0</v>
      </c>
      <c r="M540" s="42">
        <f t="shared" si="249"/>
        <v>0.9</v>
      </c>
      <c r="N540" s="42">
        <f t="shared" si="249"/>
        <v>0.9</v>
      </c>
      <c r="O540" s="42">
        <f t="shared" si="249"/>
        <v>0</v>
      </c>
    </row>
    <row r="541" spans="1:15" ht="110.25">
      <c r="A541" s="21" t="s">
        <v>759</v>
      </c>
      <c r="B541" s="37" t="s">
        <v>187</v>
      </c>
      <c r="C541" s="37">
        <v>10</v>
      </c>
      <c r="D541" s="46" t="s">
        <v>942</v>
      </c>
      <c r="E541" s="96" t="s">
        <v>202</v>
      </c>
      <c r="F541" s="37" t="s">
        <v>430</v>
      </c>
      <c r="G541" s="42">
        <f>SUM(H541:I541)</f>
        <v>0.9</v>
      </c>
      <c r="H541" s="28">
        <v>0.9</v>
      </c>
      <c r="I541" s="28"/>
      <c r="J541" s="42">
        <f>SUM(K541:L541)</f>
        <v>0.9</v>
      </c>
      <c r="K541" s="28">
        <v>0.9</v>
      </c>
      <c r="L541" s="28"/>
      <c r="M541" s="42">
        <f>SUM(N541:O541)</f>
        <v>0.9</v>
      </c>
      <c r="N541" s="28">
        <v>0.9</v>
      </c>
      <c r="O541" s="28"/>
    </row>
    <row r="542" spans="1:15" ht="47.25">
      <c r="A542" s="90" t="s">
        <v>585</v>
      </c>
      <c r="B542" s="36" t="s">
        <v>426</v>
      </c>
      <c r="C542" s="37">
        <v>10</v>
      </c>
      <c r="D542" s="46" t="s">
        <v>942</v>
      </c>
      <c r="E542" s="92" t="s">
        <v>786</v>
      </c>
      <c r="F542" s="37"/>
      <c r="G542" s="42">
        <f>G543</f>
        <v>282.4</v>
      </c>
      <c r="H542" s="42">
        <f aca="true" t="shared" si="250" ref="H542:O543">H543</f>
        <v>282.4</v>
      </c>
      <c r="I542" s="42">
        <f t="shared" si="250"/>
        <v>0</v>
      </c>
      <c r="J542" s="42">
        <f t="shared" si="250"/>
        <v>0</v>
      </c>
      <c r="K542" s="42">
        <f t="shared" si="250"/>
        <v>0</v>
      </c>
      <c r="L542" s="42">
        <f t="shared" si="250"/>
        <v>0</v>
      </c>
      <c r="M542" s="42">
        <f t="shared" si="250"/>
        <v>0</v>
      </c>
      <c r="N542" s="42">
        <f t="shared" si="250"/>
        <v>0</v>
      </c>
      <c r="O542" s="42">
        <f t="shared" si="250"/>
        <v>0</v>
      </c>
    </row>
    <row r="543" spans="1:15" ht="31.5">
      <c r="A543" s="90" t="s">
        <v>788</v>
      </c>
      <c r="B543" s="36" t="s">
        <v>426</v>
      </c>
      <c r="C543" s="37">
        <v>10</v>
      </c>
      <c r="D543" s="46" t="s">
        <v>942</v>
      </c>
      <c r="E543" s="92" t="s">
        <v>787</v>
      </c>
      <c r="F543" s="37"/>
      <c r="G543" s="42">
        <f>G544</f>
        <v>282.4</v>
      </c>
      <c r="H543" s="42">
        <f t="shared" si="250"/>
        <v>282.4</v>
      </c>
      <c r="I543" s="42">
        <f t="shared" si="250"/>
        <v>0</v>
      </c>
      <c r="J543" s="42">
        <f t="shared" si="250"/>
        <v>0</v>
      </c>
      <c r="K543" s="42">
        <f t="shared" si="250"/>
        <v>0</v>
      </c>
      <c r="L543" s="42">
        <f t="shared" si="250"/>
        <v>0</v>
      </c>
      <c r="M543" s="42">
        <f t="shared" si="250"/>
        <v>0</v>
      </c>
      <c r="N543" s="42">
        <f t="shared" si="250"/>
        <v>0</v>
      </c>
      <c r="O543" s="42">
        <f t="shared" si="250"/>
        <v>0</v>
      </c>
    </row>
    <row r="544" spans="1:15" ht="236.25">
      <c r="A544" s="35" t="s">
        <v>135</v>
      </c>
      <c r="B544" s="37" t="s">
        <v>187</v>
      </c>
      <c r="C544" s="37">
        <v>10</v>
      </c>
      <c r="D544" s="46" t="s">
        <v>942</v>
      </c>
      <c r="E544" s="96" t="s">
        <v>134</v>
      </c>
      <c r="F544" s="37" t="s">
        <v>430</v>
      </c>
      <c r="G544" s="42">
        <f>SUM(H544:I544)</f>
        <v>282.4</v>
      </c>
      <c r="H544" s="28">
        <v>282.4</v>
      </c>
      <c r="I544" s="28"/>
      <c r="J544" s="42">
        <f>SUM(K544:L544)</f>
        <v>0</v>
      </c>
      <c r="K544" s="28"/>
      <c r="L544" s="28"/>
      <c r="M544" s="42">
        <f>SUM(N544:O544)</f>
        <v>0</v>
      </c>
      <c r="N544" s="28"/>
      <c r="O544" s="28"/>
    </row>
    <row r="545" spans="1:15" ht="47.25">
      <c r="A545" s="27" t="s">
        <v>273</v>
      </c>
      <c r="B545" s="116">
        <v>890</v>
      </c>
      <c r="C545" s="37"/>
      <c r="D545" s="37"/>
      <c r="E545" s="37"/>
      <c r="F545" s="37"/>
      <c r="G545" s="88">
        <f>SUM(G547,G553)</f>
        <v>2768</v>
      </c>
      <c r="H545" s="88">
        <f aca="true" t="shared" si="251" ref="H545:O545">SUM(H547,H553)</f>
        <v>0</v>
      </c>
      <c r="I545" s="88">
        <f t="shared" si="251"/>
        <v>2768</v>
      </c>
      <c r="J545" s="88">
        <f t="shared" si="251"/>
        <v>2909</v>
      </c>
      <c r="K545" s="88">
        <f t="shared" si="251"/>
        <v>0</v>
      </c>
      <c r="L545" s="88">
        <f t="shared" si="251"/>
        <v>2909</v>
      </c>
      <c r="M545" s="88">
        <f t="shared" si="251"/>
        <v>3023</v>
      </c>
      <c r="N545" s="88">
        <f t="shared" si="251"/>
        <v>0</v>
      </c>
      <c r="O545" s="88">
        <f t="shared" si="251"/>
        <v>3023</v>
      </c>
    </row>
    <row r="546" spans="1:15" ht="31.5">
      <c r="A546" s="31" t="s">
        <v>425</v>
      </c>
      <c r="B546" s="116">
        <v>890</v>
      </c>
      <c r="C546" s="87" t="s">
        <v>464</v>
      </c>
      <c r="D546" s="37"/>
      <c r="E546" s="37"/>
      <c r="F546" s="37"/>
      <c r="G546" s="88">
        <f>SUM(G547,G553)</f>
        <v>2768</v>
      </c>
      <c r="H546" s="88">
        <f aca="true" t="shared" si="252" ref="H546:O546">SUM(H547,H553)</f>
        <v>0</v>
      </c>
      <c r="I546" s="88">
        <f t="shared" si="252"/>
        <v>2768</v>
      </c>
      <c r="J546" s="88">
        <f t="shared" si="252"/>
        <v>2909</v>
      </c>
      <c r="K546" s="88">
        <f t="shared" si="252"/>
        <v>0</v>
      </c>
      <c r="L546" s="88">
        <f t="shared" si="252"/>
        <v>2909</v>
      </c>
      <c r="M546" s="88">
        <f t="shared" si="252"/>
        <v>3023</v>
      </c>
      <c r="N546" s="88">
        <f t="shared" si="252"/>
        <v>0</v>
      </c>
      <c r="O546" s="88">
        <f t="shared" si="252"/>
        <v>3023</v>
      </c>
    </row>
    <row r="547" spans="1:15" ht="157.5">
      <c r="A547" s="31" t="s">
        <v>274</v>
      </c>
      <c r="B547" s="86" t="s">
        <v>275</v>
      </c>
      <c r="C547" s="87" t="s">
        <v>464</v>
      </c>
      <c r="D547" s="87" t="s">
        <v>939</v>
      </c>
      <c r="E547" s="37"/>
      <c r="F547" s="37"/>
      <c r="G547" s="88">
        <f aca="true" t="shared" si="253" ref="G547:O548">G548</f>
        <v>1394.5</v>
      </c>
      <c r="H547" s="88">
        <f t="shared" si="253"/>
        <v>0</v>
      </c>
      <c r="I547" s="88">
        <f t="shared" si="253"/>
        <v>1394.5</v>
      </c>
      <c r="J547" s="88">
        <f t="shared" si="253"/>
        <v>1462</v>
      </c>
      <c r="K547" s="88">
        <f t="shared" si="253"/>
        <v>0</v>
      </c>
      <c r="L547" s="88">
        <f t="shared" si="253"/>
        <v>1462</v>
      </c>
      <c r="M547" s="88">
        <f t="shared" si="253"/>
        <v>1521</v>
      </c>
      <c r="N547" s="88">
        <f t="shared" si="253"/>
        <v>0</v>
      </c>
      <c r="O547" s="88">
        <f t="shared" si="253"/>
        <v>1521</v>
      </c>
    </row>
    <row r="548" spans="1:15" ht="47.25">
      <c r="A548" s="90" t="s">
        <v>585</v>
      </c>
      <c r="B548" s="91" t="s">
        <v>275</v>
      </c>
      <c r="C548" s="46" t="s">
        <v>464</v>
      </c>
      <c r="D548" s="46" t="s">
        <v>939</v>
      </c>
      <c r="E548" s="92" t="s">
        <v>786</v>
      </c>
      <c r="F548" s="37"/>
      <c r="G548" s="42">
        <f t="shared" si="253"/>
        <v>1394.5</v>
      </c>
      <c r="H548" s="42">
        <f t="shared" si="253"/>
        <v>0</v>
      </c>
      <c r="I548" s="42">
        <f t="shared" si="253"/>
        <v>1394.5</v>
      </c>
      <c r="J548" s="42">
        <f t="shared" si="253"/>
        <v>1462</v>
      </c>
      <c r="K548" s="42">
        <f t="shared" si="253"/>
        <v>0</v>
      </c>
      <c r="L548" s="42">
        <f t="shared" si="253"/>
        <v>1462</v>
      </c>
      <c r="M548" s="42">
        <f t="shared" si="253"/>
        <v>1521</v>
      </c>
      <c r="N548" s="42">
        <f t="shared" si="253"/>
        <v>0</v>
      </c>
      <c r="O548" s="42">
        <f t="shared" si="253"/>
        <v>1521</v>
      </c>
    </row>
    <row r="549" spans="1:15" ht="31.5">
      <c r="A549" s="90" t="s">
        <v>788</v>
      </c>
      <c r="B549" s="91" t="s">
        <v>275</v>
      </c>
      <c r="C549" s="46" t="s">
        <v>464</v>
      </c>
      <c r="D549" s="46" t="s">
        <v>939</v>
      </c>
      <c r="E549" s="92" t="s">
        <v>787</v>
      </c>
      <c r="F549" s="89"/>
      <c r="G549" s="42">
        <f aca="true" t="shared" si="254" ref="G549:O549">SUM(G550:G552)</f>
        <v>1394.5</v>
      </c>
      <c r="H549" s="42">
        <f t="shared" si="254"/>
        <v>0</v>
      </c>
      <c r="I549" s="42">
        <f t="shared" si="254"/>
        <v>1394.5</v>
      </c>
      <c r="J549" s="42">
        <f t="shared" si="254"/>
        <v>1462</v>
      </c>
      <c r="K549" s="42">
        <f t="shared" si="254"/>
        <v>0</v>
      </c>
      <c r="L549" s="42">
        <f t="shared" si="254"/>
        <v>1462</v>
      </c>
      <c r="M549" s="42">
        <f t="shared" si="254"/>
        <v>1521</v>
      </c>
      <c r="N549" s="42">
        <f t="shared" si="254"/>
        <v>0</v>
      </c>
      <c r="O549" s="42">
        <f t="shared" si="254"/>
        <v>1521</v>
      </c>
    </row>
    <row r="550" spans="1:15" ht="236.25">
      <c r="A550" s="35" t="s">
        <v>71</v>
      </c>
      <c r="B550" s="91" t="s">
        <v>275</v>
      </c>
      <c r="C550" s="46" t="s">
        <v>464</v>
      </c>
      <c r="D550" s="46" t="s">
        <v>939</v>
      </c>
      <c r="E550" s="37" t="s">
        <v>280</v>
      </c>
      <c r="F550" s="37">
        <v>100</v>
      </c>
      <c r="G550" s="42">
        <f>SUM(H550:I550)</f>
        <v>1295</v>
      </c>
      <c r="H550" s="28"/>
      <c r="I550" s="28">
        <v>1295</v>
      </c>
      <c r="J550" s="42">
        <f>SUM(K550:L550)</f>
        <v>1389</v>
      </c>
      <c r="K550" s="28"/>
      <c r="L550" s="28">
        <v>1389</v>
      </c>
      <c r="M550" s="42">
        <f>SUM(N550:O550)</f>
        <v>1444</v>
      </c>
      <c r="N550" s="28"/>
      <c r="O550" s="28">
        <v>1444</v>
      </c>
    </row>
    <row r="551" spans="1:15" ht="110.25">
      <c r="A551" s="21" t="s">
        <v>441</v>
      </c>
      <c r="B551" s="91" t="s">
        <v>275</v>
      </c>
      <c r="C551" s="46" t="s">
        <v>464</v>
      </c>
      <c r="D551" s="46" t="s">
        <v>939</v>
      </c>
      <c r="E551" s="37" t="s">
        <v>280</v>
      </c>
      <c r="F551" s="37">
        <v>200</v>
      </c>
      <c r="G551" s="42">
        <f>SUM(H551:I551)</f>
        <v>97.5</v>
      </c>
      <c r="H551" s="28"/>
      <c r="I551" s="28">
        <f>90+7.5</f>
        <v>97.5</v>
      </c>
      <c r="J551" s="42">
        <f>SUM(K551:L551)</f>
        <v>71</v>
      </c>
      <c r="K551" s="28"/>
      <c r="L551" s="28">
        <v>71</v>
      </c>
      <c r="M551" s="42">
        <f>SUM(N551:O551)</f>
        <v>75</v>
      </c>
      <c r="N551" s="28"/>
      <c r="O551" s="28">
        <v>75</v>
      </c>
    </row>
    <row r="552" spans="1:15" ht="78.75">
      <c r="A552" s="21" t="s">
        <v>564</v>
      </c>
      <c r="B552" s="91" t="s">
        <v>275</v>
      </c>
      <c r="C552" s="46" t="s">
        <v>464</v>
      </c>
      <c r="D552" s="46" t="s">
        <v>939</v>
      </c>
      <c r="E552" s="37" t="s">
        <v>280</v>
      </c>
      <c r="F552" s="37" t="s">
        <v>45</v>
      </c>
      <c r="G552" s="42">
        <f>SUM(H552:I552)</f>
        <v>2</v>
      </c>
      <c r="H552" s="28"/>
      <c r="I552" s="28">
        <v>2</v>
      </c>
      <c r="J552" s="42">
        <f>SUM(K552:L552)</f>
        <v>2</v>
      </c>
      <c r="K552" s="28"/>
      <c r="L552" s="28">
        <v>2</v>
      </c>
      <c r="M552" s="42">
        <f>SUM(N552:O552)</f>
        <v>2</v>
      </c>
      <c r="N552" s="28"/>
      <c r="O552" s="28">
        <v>2</v>
      </c>
    </row>
    <row r="553" spans="1:15" s="40" customFormat="1" ht="47.25">
      <c r="A553" s="31" t="s">
        <v>276</v>
      </c>
      <c r="B553" s="86" t="s">
        <v>275</v>
      </c>
      <c r="C553" s="87" t="s">
        <v>464</v>
      </c>
      <c r="D553" s="87" t="s">
        <v>487</v>
      </c>
      <c r="E553" s="89"/>
      <c r="F553" s="144"/>
      <c r="G553" s="88">
        <f aca="true" t="shared" si="255" ref="G553:O554">G554</f>
        <v>1373.5</v>
      </c>
      <c r="H553" s="88">
        <f t="shared" si="255"/>
        <v>0</v>
      </c>
      <c r="I553" s="88">
        <f t="shared" si="255"/>
        <v>1373.5</v>
      </c>
      <c r="J553" s="88">
        <f t="shared" si="255"/>
        <v>1447</v>
      </c>
      <c r="K553" s="88">
        <f t="shared" si="255"/>
        <v>0</v>
      </c>
      <c r="L553" s="88">
        <f t="shared" si="255"/>
        <v>1447</v>
      </c>
      <c r="M553" s="88">
        <f t="shared" si="255"/>
        <v>1502</v>
      </c>
      <c r="N553" s="88">
        <f t="shared" si="255"/>
        <v>0</v>
      </c>
      <c r="O553" s="88">
        <f t="shared" si="255"/>
        <v>1502</v>
      </c>
    </row>
    <row r="554" spans="1:15" s="40" customFormat="1" ht="47.25">
      <c r="A554" s="90" t="s">
        <v>585</v>
      </c>
      <c r="B554" s="91" t="s">
        <v>275</v>
      </c>
      <c r="C554" s="46" t="s">
        <v>464</v>
      </c>
      <c r="D554" s="46" t="s">
        <v>487</v>
      </c>
      <c r="E554" s="92" t="s">
        <v>786</v>
      </c>
      <c r="F554" s="144"/>
      <c r="G554" s="42">
        <f t="shared" si="255"/>
        <v>1373.5</v>
      </c>
      <c r="H554" s="42">
        <f t="shared" si="255"/>
        <v>0</v>
      </c>
      <c r="I554" s="42">
        <f t="shared" si="255"/>
        <v>1373.5</v>
      </c>
      <c r="J554" s="42">
        <f t="shared" si="255"/>
        <v>1447</v>
      </c>
      <c r="K554" s="42">
        <f t="shared" si="255"/>
        <v>0</v>
      </c>
      <c r="L554" s="42">
        <f t="shared" si="255"/>
        <v>1447</v>
      </c>
      <c r="M554" s="42">
        <f t="shared" si="255"/>
        <v>1502</v>
      </c>
      <c r="N554" s="42">
        <f t="shared" si="255"/>
        <v>0</v>
      </c>
      <c r="O554" s="42">
        <f t="shared" si="255"/>
        <v>1502</v>
      </c>
    </row>
    <row r="555" spans="1:15" s="40" customFormat="1" ht="31.5">
      <c r="A555" s="90" t="s">
        <v>788</v>
      </c>
      <c r="B555" s="91" t="s">
        <v>275</v>
      </c>
      <c r="C555" s="46" t="s">
        <v>464</v>
      </c>
      <c r="D555" s="46" t="s">
        <v>487</v>
      </c>
      <c r="E555" s="92" t="s">
        <v>787</v>
      </c>
      <c r="F555" s="89"/>
      <c r="G555" s="42">
        <f>SUM(G556:G558)</f>
        <v>1373.5</v>
      </c>
      <c r="H555" s="42">
        <f aca="true" t="shared" si="256" ref="H555:O555">SUM(H556:H558)</f>
        <v>0</v>
      </c>
      <c r="I555" s="42">
        <f t="shared" si="256"/>
        <v>1373.5</v>
      </c>
      <c r="J555" s="42">
        <f t="shared" si="256"/>
        <v>1447</v>
      </c>
      <c r="K555" s="42">
        <f t="shared" si="256"/>
        <v>0</v>
      </c>
      <c r="L555" s="42">
        <f t="shared" si="256"/>
        <v>1447</v>
      </c>
      <c r="M555" s="42">
        <f t="shared" si="256"/>
        <v>1502</v>
      </c>
      <c r="N555" s="42">
        <f t="shared" si="256"/>
        <v>0</v>
      </c>
      <c r="O555" s="42">
        <f t="shared" si="256"/>
        <v>1502</v>
      </c>
    </row>
    <row r="556" spans="1:15" ht="94.5">
      <c r="A556" s="21" t="s">
        <v>451</v>
      </c>
      <c r="B556" s="91" t="s">
        <v>275</v>
      </c>
      <c r="C556" s="46" t="s">
        <v>464</v>
      </c>
      <c r="D556" s="46" t="s">
        <v>487</v>
      </c>
      <c r="E556" s="37" t="s">
        <v>280</v>
      </c>
      <c r="F556" s="37">
        <v>200</v>
      </c>
      <c r="G556" s="42">
        <f>SUM(H556:I556)</f>
        <v>73.5</v>
      </c>
      <c r="H556" s="28"/>
      <c r="I556" s="28">
        <v>73.5</v>
      </c>
      <c r="J556" s="42">
        <f>SUM(K556:L556)</f>
        <v>58</v>
      </c>
      <c r="K556" s="28"/>
      <c r="L556" s="28">
        <v>58</v>
      </c>
      <c r="M556" s="42">
        <f>SUM(N556:O556)</f>
        <v>58</v>
      </c>
      <c r="N556" s="28"/>
      <c r="O556" s="28">
        <v>58</v>
      </c>
    </row>
    <row r="557" spans="1:15" ht="267.75">
      <c r="A557" s="35" t="s">
        <v>452</v>
      </c>
      <c r="B557" s="91" t="s">
        <v>275</v>
      </c>
      <c r="C557" s="46" t="s">
        <v>464</v>
      </c>
      <c r="D557" s="46" t="s">
        <v>487</v>
      </c>
      <c r="E557" s="37" t="s">
        <v>203</v>
      </c>
      <c r="F557" s="37">
        <v>100</v>
      </c>
      <c r="G557" s="42">
        <f>SUM(H557:I557)</f>
        <v>1296</v>
      </c>
      <c r="H557" s="28"/>
      <c r="I557" s="28">
        <v>1296</v>
      </c>
      <c r="J557" s="42">
        <f>SUM(K557:L557)</f>
        <v>1389</v>
      </c>
      <c r="K557" s="28"/>
      <c r="L557" s="28">
        <v>1389</v>
      </c>
      <c r="M557" s="42">
        <f>SUM(N557:O557)</f>
        <v>1444</v>
      </c>
      <c r="N557" s="28"/>
      <c r="O557" s="28">
        <v>1444</v>
      </c>
    </row>
    <row r="558" spans="1:15" ht="126">
      <c r="A558" s="35" t="s">
        <v>810</v>
      </c>
      <c r="B558" s="91" t="s">
        <v>275</v>
      </c>
      <c r="C558" s="46" t="s">
        <v>464</v>
      </c>
      <c r="D558" s="46" t="s">
        <v>487</v>
      </c>
      <c r="E558" s="37" t="s">
        <v>809</v>
      </c>
      <c r="F558" s="37" t="s">
        <v>430</v>
      </c>
      <c r="G558" s="42">
        <f>SUM(H558:I558)</f>
        <v>4</v>
      </c>
      <c r="H558" s="28"/>
      <c r="I558" s="28">
        <v>4</v>
      </c>
      <c r="J558" s="42">
        <f>SUM(K558:L558)</f>
        <v>0</v>
      </c>
      <c r="K558" s="28"/>
      <c r="L558" s="28"/>
      <c r="M558" s="42">
        <f>SUM(N558:O558)</f>
        <v>0</v>
      </c>
      <c r="N558" s="28"/>
      <c r="O558" s="28"/>
    </row>
  </sheetData>
  <sheetProtection/>
  <mergeCells count="21">
    <mergeCell ref="A6:M6"/>
    <mergeCell ref="A7:M7"/>
    <mergeCell ref="A1:M1"/>
    <mergeCell ref="A2:M2"/>
    <mergeCell ref="A3:M3"/>
    <mergeCell ref="A4:M4"/>
    <mergeCell ref="O10:O11"/>
    <mergeCell ref="J10:J11"/>
    <mergeCell ref="K10:K11"/>
    <mergeCell ref="L10:L11"/>
    <mergeCell ref="M10:M11"/>
    <mergeCell ref="N10:N11"/>
    <mergeCell ref="I10:I11"/>
    <mergeCell ref="G10:G11"/>
    <mergeCell ref="H10:H11"/>
    <mergeCell ref="F10:F11"/>
    <mergeCell ref="E10:E11"/>
    <mergeCell ref="A10:A11"/>
    <mergeCell ref="B10:B11"/>
    <mergeCell ref="C10:C11"/>
    <mergeCell ref="D10:D11"/>
  </mergeCells>
  <printOptions/>
  <pageMargins left="0.5905511811023623" right="0" top="0.3937007874015748" bottom="0.1968503937007874" header="0" footer="0"/>
  <pageSetup firstPageNumber="12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9"/>
  <sheetViews>
    <sheetView zoomScale="80" zoomScaleNormal="80" zoomScalePageLayoutView="0" workbookViewId="0" topLeftCell="A1">
      <selection activeCell="L12" sqref="L12"/>
    </sheetView>
  </sheetViews>
  <sheetFormatPr defaultColWidth="9.00390625" defaultRowHeight="12.75"/>
  <cols>
    <col min="1" max="1" width="31.125" style="145" customWidth="1"/>
    <col min="2" max="2" width="4.625" style="147" customWidth="1"/>
    <col min="3" max="3" width="5.00390625" style="147" customWidth="1"/>
    <col min="4" max="4" width="15.00390625" style="147" customWidth="1"/>
    <col min="5" max="5" width="5.625" style="147" customWidth="1"/>
    <col min="6" max="6" width="13.00390625" style="45" customWidth="1"/>
    <col min="7" max="7" width="14.75390625" style="68" hidden="1" customWidth="1"/>
    <col min="8" max="8" width="12.375" style="68" hidden="1" customWidth="1"/>
    <col min="9" max="9" width="12.875" style="45" customWidth="1"/>
    <col min="10" max="10" width="11.625" style="68" hidden="1" customWidth="1"/>
    <col min="11" max="11" width="11.875" style="68" hidden="1" customWidth="1"/>
    <col min="12" max="12" width="12.875" style="45" customWidth="1"/>
    <col min="13" max="13" width="12.375" style="68" hidden="1" customWidth="1"/>
    <col min="14" max="14" width="11.625" style="68" hidden="1" customWidth="1"/>
    <col min="15" max="16384" width="9.125" style="41" customWidth="1"/>
  </cols>
  <sheetData>
    <row r="1" spans="1:14" s="26" customFormat="1" ht="18.75">
      <c r="A1" s="204" t="s">
        <v>335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61"/>
      <c r="N1" s="61"/>
    </row>
    <row r="2" spans="1:14" s="26" customFormat="1" ht="18.75">
      <c r="A2" s="204" t="s">
        <v>340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61"/>
      <c r="N2" s="61"/>
    </row>
    <row r="3" spans="1:14" s="26" customFormat="1" ht="18.75">
      <c r="A3" s="204" t="s">
        <v>291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61"/>
      <c r="N3" s="61"/>
    </row>
    <row r="4" spans="1:14" s="26" customFormat="1" ht="18.75">
      <c r="A4" s="204" t="s">
        <v>886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61"/>
    </row>
    <row r="5" spans="1:14" s="26" customFormat="1" ht="18.75">
      <c r="A5" s="62"/>
      <c r="B5" s="64"/>
      <c r="C5" s="64"/>
      <c r="D5" s="64"/>
      <c r="E5" s="64"/>
      <c r="F5" s="65"/>
      <c r="G5" s="61"/>
      <c r="H5" s="61"/>
      <c r="I5" s="65"/>
      <c r="J5" s="61"/>
      <c r="K5" s="61"/>
      <c r="L5" s="65"/>
      <c r="M5" s="61"/>
      <c r="N5" s="61"/>
    </row>
    <row r="6" spans="1:14" s="26" customFormat="1" ht="93" customHeight="1">
      <c r="A6" s="203" t="s">
        <v>967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61"/>
      <c r="N6" s="61"/>
    </row>
    <row r="7" spans="1:14" s="26" customFormat="1" ht="27" customHeight="1">
      <c r="A7" s="66"/>
      <c r="B7" s="67"/>
      <c r="C7" s="67"/>
      <c r="D7" s="67"/>
      <c r="E7" s="67"/>
      <c r="G7" s="68"/>
      <c r="H7" s="68"/>
      <c r="I7" s="69"/>
      <c r="J7" s="68"/>
      <c r="K7" s="68"/>
      <c r="L7" s="79" t="s">
        <v>840</v>
      </c>
      <c r="M7" s="68"/>
      <c r="N7" s="68"/>
    </row>
    <row r="8" spans="1:14" s="30" customFormat="1" ht="12.75">
      <c r="A8" s="207" t="s">
        <v>841</v>
      </c>
      <c r="B8" s="196" t="s">
        <v>842</v>
      </c>
      <c r="C8" s="196" t="s">
        <v>9</v>
      </c>
      <c r="D8" s="196" t="s">
        <v>843</v>
      </c>
      <c r="E8" s="196" t="s">
        <v>8</v>
      </c>
      <c r="F8" s="208" t="s">
        <v>901</v>
      </c>
      <c r="G8" s="205" t="s">
        <v>844</v>
      </c>
      <c r="H8" s="205" t="s">
        <v>845</v>
      </c>
      <c r="I8" s="208" t="s">
        <v>448</v>
      </c>
      <c r="J8" s="205" t="s">
        <v>844</v>
      </c>
      <c r="K8" s="205" t="s">
        <v>845</v>
      </c>
      <c r="L8" s="200" t="s">
        <v>323</v>
      </c>
      <c r="M8" s="210" t="s">
        <v>844</v>
      </c>
      <c r="N8" s="205" t="s">
        <v>845</v>
      </c>
    </row>
    <row r="9" spans="1:14" s="30" customFormat="1" ht="30" customHeight="1">
      <c r="A9" s="207"/>
      <c r="B9" s="196"/>
      <c r="C9" s="196"/>
      <c r="D9" s="196"/>
      <c r="E9" s="196"/>
      <c r="F9" s="209"/>
      <c r="G9" s="206"/>
      <c r="H9" s="206"/>
      <c r="I9" s="209"/>
      <c r="J9" s="206"/>
      <c r="K9" s="206"/>
      <c r="L9" s="200"/>
      <c r="M9" s="210"/>
      <c r="N9" s="206"/>
    </row>
    <row r="10" spans="1:14" ht="31.5">
      <c r="A10" s="31" t="s">
        <v>425</v>
      </c>
      <c r="B10" s="87" t="s">
        <v>464</v>
      </c>
      <c r="C10" s="37"/>
      <c r="D10" s="37"/>
      <c r="E10" s="37"/>
      <c r="F10" s="88">
        <f aca="true" t="shared" si="0" ref="F10:N10">SUM(F11,F15,F21,F34,F38,F44,F50,F54)</f>
        <v>76701.6</v>
      </c>
      <c r="G10" s="88">
        <f t="shared" si="0"/>
        <v>778</v>
      </c>
      <c r="H10" s="88">
        <f t="shared" si="0"/>
        <v>75923.6</v>
      </c>
      <c r="I10" s="88">
        <f t="shared" si="0"/>
        <v>69455.5</v>
      </c>
      <c r="J10" s="88">
        <f t="shared" si="0"/>
        <v>770.5</v>
      </c>
      <c r="K10" s="88">
        <f t="shared" si="0"/>
        <v>68685</v>
      </c>
      <c r="L10" s="88">
        <f t="shared" si="0"/>
        <v>74204.8</v>
      </c>
      <c r="M10" s="88">
        <f t="shared" si="0"/>
        <v>797.3</v>
      </c>
      <c r="N10" s="88">
        <f t="shared" si="0"/>
        <v>73407.5</v>
      </c>
    </row>
    <row r="11" spans="1:14" ht="69" customHeight="1">
      <c r="A11" s="31" t="s">
        <v>427</v>
      </c>
      <c r="B11" s="87" t="s">
        <v>464</v>
      </c>
      <c r="C11" s="87" t="s">
        <v>471</v>
      </c>
      <c r="D11" s="89"/>
      <c r="E11" s="89"/>
      <c r="F11" s="88">
        <f>F12</f>
        <v>2428</v>
      </c>
      <c r="G11" s="88">
        <f aca="true" t="shared" si="1" ref="G11:N13">G12</f>
        <v>0</v>
      </c>
      <c r="H11" s="88">
        <f t="shared" si="1"/>
        <v>2428</v>
      </c>
      <c r="I11" s="88">
        <f>I12</f>
        <v>2525</v>
      </c>
      <c r="J11" s="88">
        <f t="shared" si="1"/>
        <v>0</v>
      </c>
      <c r="K11" s="88">
        <f t="shared" si="1"/>
        <v>2525</v>
      </c>
      <c r="L11" s="88">
        <f>L12</f>
        <v>2646</v>
      </c>
      <c r="M11" s="88">
        <f t="shared" si="1"/>
        <v>0</v>
      </c>
      <c r="N11" s="88">
        <f t="shared" si="1"/>
        <v>2646</v>
      </c>
    </row>
    <row r="12" spans="1:14" ht="47.25">
      <c r="A12" s="90" t="s">
        <v>585</v>
      </c>
      <c r="B12" s="37" t="s">
        <v>464</v>
      </c>
      <c r="C12" s="46" t="s">
        <v>471</v>
      </c>
      <c r="D12" s="92" t="s">
        <v>786</v>
      </c>
      <c r="E12" s="89"/>
      <c r="F12" s="42">
        <f>F13</f>
        <v>2428</v>
      </c>
      <c r="G12" s="42">
        <f t="shared" si="1"/>
        <v>0</v>
      </c>
      <c r="H12" s="42">
        <f t="shared" si="1"/>
        <v>2428</v>
      </c>
      <c r="I12" s="42">
        <f>I13</f>
        <v>2525</v>
      </c>
      <c r="J12" s="42">
        <f t="shared" si="1"/>
        <v>0</v>
      </c>
      <c r="K12" s="42">
        <f t="shared" si="1"/>
        <v>2525</v>
      </c>
      <c r="L12" s="42">
        <f>L13</f>
        <v>2646</v>
      </c>
      <c r="M12" s="42">
        <f t="shared" si="1"/>
        <v>0</v>
      </c>
      <c r="N12" s="42">
        <f t="shared" si="1"/>
        <v>2646</v>
      </c>
    </row>
    <row r="13" spans="1:14" ht="31.5">
      <c r="A13" s="90" t="s">
        <v>788</v>
      </c>
      <c r="B13" s="46" t="s">
        <v>464</v>
      </c>
      <c r="C13" s="46" t="s">
        <v>471</v>
      </c>
      <c r="D13" s="92" t="s">
        <v>787</v>
      </c>
      <c r="E13" s="89"/>
      <c r="F13" s="42">
        <f>F14</f>
        <v>2428</v>
      </c>
      <c r="G13" s="42">
        <f t="shared" si="1"/>
        <v>0</v>
      </c>
      <c r="H13" s="42">
        <f t="shared" si="1"/>
        <v>2428</v>
      </c>
      <c r="I13" s="42">
        <f>I14</f>
        <v>2525</v>
      </c>
      <c r="J13" s="42">
        <f t="shared" si="1"/>
        <v>0</v>
      </c>
      <c r="K13" s="42">
        <f t="shared" si="1"/>
        <v>2525</v>
      </c>
      <c r="L13" s="42">
        <f>L14</f>
        <v>2646</v>
      </c>
      <c r="M13" s="42">
        <f t="shared" si="1"/>
        <v>0</v>
      </c>
      <c r="N13" s="42">
        <f t="shared" si="1"/>
        <v>2646</v>
      </c>
    </row>
    <row r="14" spans="1:14" ht="204.75">
      <c r="A14" s="32" t="s">
        <v>789</v>
      </c>
      <c r="B14" s="46" t="s">
        <v>464</v>
      </c>
      <c r="C14" s="46" t="s">
        <v>471</v>
      </c>
      <c r="D14" s="37" t="s">
        <v>277</v>
      </c>
      <c r="E14" s="37" t="s">
        <v>428</v>
      </c>
      <c r="F14" s="42">
        <f>SUM(G14:H14)</f>
        <v>2428</v>
      </c>
      <c r="G14" s="42"/>
      <c r="H14" s="42">
        <v>2428</v>
      </c>
      <c r="I14" s="42">
        <f>SUM(J14:K14)</f>
        <v>2525</v>
      </c>
      <c r="J14" s="42">
        <v>0</v>
      </c>
      <c r="K14" s="42">
        <v>2525</v>
      </c>
      <c r="L14" s="42">
        <f>SUM(M14:N14)</f>
        <v>2646</v>
      </c>
      <c r="M14" s="42">
        <v>0</v>
      </c>
      <c r="N14" s="42">
        <v>2646</v>
      </c>
    </row>
    <row r="15" spans="1:14" ht="99" customHeight="1">
      <c r="A15" s="31" t="s">
        <v>274</v>
      </c>
      <c r="B15" s="87" t="s">
        <v>464</v>
      </c>
      <c r="C15" s="87" t="s">
        <v>939</v>
      </c>
      <c r="D15" s="37"/>
      <c r="E15" s="89"/>
      <c r="F15" s="88">
        <f aca="true" t="shared" si="2" ref="F15:N16">F16</f>
        <v>1394.5</v>
      </c>
      <c r="G15" s="88">
        <f t="shared" si="2"/>
        <v>0</v>
      </c>
      <c r="H15" s="88">
        <f t="shared" si="2"/>
        <v>1394.5</v>
      </c>
      <c r="I15" s="88">
        <f t="shared" si="2"/>
        <v>1462</v>
      </c>
      <c r="J15" s="88">
        <f t="shared" si="2"/>
        <v>0</v>
      </c>
      <c r="K15" s="88">
        <f t="shared" si="2"/>
        <v>1462</v>
      </c>
      <c r="L15" s="88">
        <f t="shared" si="2"/>
        <v>1521</v>
      </c>
      <c r="M15" s="88">
        <f t="shared" si="2"/>
        <v>0</v>
      </c>
      <c r="N15" s="88">
        <f t="shared" si="2"/>
        <v>1521</v>
      </c>
    </row>
    <row r="16" spans="1:14" ht="47.25">
      <c r="A16" s="90" t="s">
        <v>585</v>
      </c>
      <c r="B16" s="46" t="s">
        <v>464</v>
      </c>
      <c r="C16" s="46" t="s">
        <v>939</v>
      </c>
      <c r="D16" s="92" t="s">
        <v>786</v>
      </c>
      <c r="E16" s="89"/>
      <c r="F16" s="42">
        <f t="shared" si="2"/>
        <v>1394.5</v>
      </c>
      <c r="G16" s="42">
        <f t="shared" si="2"/>
        <v>0</v>
      </c>
      <c r="H16" s="42">
        <f t="shared" si="2"/>
        <v>1394.5</v>
      </c>
      <c r="I16" s="42">
        <f t="shared" si="2"/>
        <v>1462</v>
      </c>
      <c r="J16" s="42">
        <f t="shared" si="2"/>
        <v>0</v>
      </c>
      <c r="K16" s="42">
        <f t="shared" si="2"/>
        <v>1462</v>
      </c>
      <c r="L16" s="42">
        <f t="shared" si="2"/>
        <v>1521</v>
      </c>
      <c r="M16" s="42">
        <f t="shared" si="2"/>
        <v>0</v>
      </c>
      <c r="N16" s="42">
        <f t="shared" si="2"/>
        <v>1521</v>
      </c>
    </row>
    <row r="17" spans="1:14" ht="31.5">
      <c r="A17" s="90" t="s">
        <v>788</v>
      </c>
      <c r="B17" s="46" t="s">
        <v>464</v>
      </c>
      <c r="C17" s="46" t="s">
        <v>939</v>
      </c>
      <c r="D17" s="92" t="s">
        <v>787</v>
      </c>
      <c r="E17" s="89"/>
      <c r="F17" s="42">
        <f aca="true" t="shared" si="3" ref="F17:N17">SUM(F18:F20)</f>
        <v>1394.5</v>
      </c>
      <c r="G17" s="42">
        <f t="shared" si="3"/>
        <v>0</v>
      </c>
      <c r="H17" s="42">
        <f t="shared" si="3"/>
        <v>1394.5</v>
      </c>
      <c r="I17" s="42">
        <f t="shared" si="3"/>
        <v>1462</v>
      </c>
      <c r="J17" s="42">
        <f t="shared" si="3"/>
        <v>0</v>
      </c>
      <c r="K17" s="42">
        <f t="shared" si="3"/>
        <v>1462</v>
      </c>
      <c r="L17" s="42">
        <f t="shared" si="3"/>
        <v>1521</v>
      </c>
      <c r="M17" s="42">
        <f t="shared" si="3"/>
        <v>0</v>
      </c>
      <c r="N17" s="42">
        <f t="shared" si="3"/>
        <v>1521</v>
      </c>
    </row>
    <row r="18" spans="1:14" ht="173.25">
      <c r="A18" s="35" t="s">
        <v>71</v>
      </c>
      <c r="B18" s="46" t="s">
        <v>464</v>
      </c>
      <c r="C18" s="46" t="s">
        <v>939</v>
      </c>
      <c r="D18" s="37" t="s">
        <v>280</v>
      </c>
      <c r="E18" s="37">
        <v>100</v>
      </c>
      <c r="F18" s="42">
        <f>SUM(G18:H18)</f>
        <v>1295</v>
      </c>
      <c r="G18" s="28"/>
      <c r="H18" s="28">
        <v>1295</v>
      </c>
      <c r="I18" s="42">
        <f>SUM(J18:K18)</f>
        <v>1389</v>
      </c>
      <c r="J18" s="28"/>
      <c r="K18" s="28">
        <v>1389</v>
      </c>
      <c r="L18" s="42">
        <f>SUM(M18:N18)</f>
        <v>1444</v>
      </c>
      <c r="M18" s="28"/>
      <c r="N18" s="28">
        <v>1444</v>
      </c>
    </row>
    <row r="19" spans="1:14" ht="94.5">
      <c r="A19" s="21" t="s">
        <v>441</v>
      </c>
      <c r="B19" s="46" t="s">
        <v>464</v>
      </c>
      <c r="C19" s="46" t="s">
        <v>939</v>
      </c>
      <c r="D19" s="37" t="s">
        <v>280</v>
      </c>
      <c r="E19" s="37">
        <v>200</v>
      </c>
      <c r="F19" s="42">
        <f>SUM(G19:H19)</f>
        <v>97.5</v>
      </c>
      <c r="G19" s="28"/>
      <c r="H19" s="28">
        <v>97.5</v>
      </c>
      <c r="I19" s="42">
        <f>SUM(J19:K19)</f>
        <v>71</v>
      </c>
      <c r="J19" s="28"/>
      <c r="K19" s="28">
        <v>71</v>
      </c>
      <c r="L19" s="42">
        <f>SUM(M19:N19)</f>
        <v>75</v>
      </c>
      <c r="M19" s="28"/>
      <c r="N19" s="28">
        <v>75</v>
      </c>
    </row>
    <row r="20" spans="1:14" ht="63">
      <c r="A20" s="21" t="s">
        <v>564</v>
      </c>
      <c r="B20" s="46" t="s">
        <v>464</v>
      </c>
      <c r="C20" s="46" t="s">
        <v>939</v>
      </c>
      <c r="D20" s="37" t="s">
        <v>280</v>
      </c>
      <c r="E20" s="37" t="s">
        <v>45</v>
      </c>
      <c r="F20" s="42">
        <f>SUM(G20:H20)</f>
        <v>2</v>
      </c>
      <c r="G20" s="28"/>
      <c r="H20" s="28">
        <v>2</v>
      </c>
      <c r="I20" s="42">
        <f>SUM(J20:K20)</f>
        <v>2</v>
      </c>
      <c r="J20" s="28"/>
      <c r="K20" s="28">
        <v>2</v>
      </c>
      <c r="L20" s="42">
        <f>SUM(M20:N20)</f>
        <v>2</v>
      </c>
      <c r="M20" s="28"/>
      <c r="N20" s="28">
        <v>2</v>
      </c>
    </row>
    <row r="21" spans="1:14" ht="94.5">
      <c r="A21" s="27" t="s">
        <v>429</v>
      </c>
      <c r="B21" s="87" t="s">
        <v>464</v>
      </c>
      <c r="C21" s="87" t="s">
        <v>465</v>
      </c>
      <c r="D21" s="37"/>
      <c r="E21" s="37"/>
      <c r="F21" s="88">
        <f>SUM(F22,F29)</f>
        <v>53084.1</v>
      </c>
      <c r="G21" s="88">
        <f aca="true" t="shared" si="4" ref="G21:N21">SUM(G22,G29)</f>
        <v>0</v>
      </c>
      <c r="H21" s="88">
        <f t="shared" si="4"/>
        <v>53084.1</v>
      </c>
      <c r="I21" s="88">
        <f t="shared" si="4"/>
        <v>46326.2</v>
      </c>
      <c r="J21" s="88">
        <f t="shared" si="4"/>
        <v>0</v>
      </c>
      <c r="K21" s="88">
        <f t="shared" si="4"/>
        <v>46326.2</v>
      </c>
      <c r="L21" s="88">
        <f t="shared" si="4"/>
        <v>51081.1</v>
      </c>
      <c r="M21" s="88">
        <f t="shared" si="4"/>
        <v>0</v>
      </c>
      <c r="N21" s="88">
        <f t="shared" si="4"/>
        <v>51081.1</v>
      </c>
    </row>
    <row r="22" spans="1:14" ht="63">
      <c r="A22" s="94" t="s">
        <v>411</v>
      </c>
      <c r="B22" s="46" t="s">
        <v>464</v>
      </c>
      <c r="C22" s="46" t="s">
        <v>465</v>
      </c>
      <c r="D22" s="95" t="s">
        <v>412</v>
      </c>
      <c r="E22" s="37"/>
      <c r="F22" s="42">
        <f>SUM(F23,F26)</f>
        <v>60</v>
      </c>
      <c r="G22" s="42">
        <f aca="true" t="shared" si="5" ref="G22:N22">SUM(G23,G26)</f>
        <v>0</v>
      </c>
      <c r="H22" s="42">
        <f t="shared" si="5"/>
        <v>60</v>
      </c>
      <c r="I22" s="42">
        <f t="shared" si="5"/>
        <v>0</v>
      </c>
      <c r="J22" s="42">
        <f t="shared" si="5"/>
        <v>0</v>
      </c>
      <c r="K22" s="42">
        <f t="shared" si="5"/>
        <v>0</v>
      </c>
      <c r="L22" s="42">
        <f t="shared" si="5"/>
        <v>0</v>
      </c>
      <c r="M22" s="42">
        <f t="shared" si="5"/>
        <v>0</v>
      </c>
      <c r="N22" s="42">
        <f t="shared" si="5"/>
        <v>0</v>
      </c>
    </row>
    <row r="23" spans="1:14" ht="110.25">
      <c r="A23" s="94" t="s">
        <v>520</v>
      </c>
      <c r="B23" s="46" t="s">
        <v>464</v>
      </c>
      <c r="C23" s="46" t="s">
        <v>465</v>
      </c>
      <c r="D23" s="95" t="s">
        <v>521</v>
      </c>
      <c r="E23" s="37"/>
      <c r="F23" s="42">
        <f>F24</f>
        <v>50</v>
      </c>
      <c r="G23" s="42">
        <f aca="true" t="shared" si="6" ref="G23:N27">G24</f>
        <v>0</v>
      </c>
      <c r="H23" s="42">
        <f t="shared" si="6"/>
        <v>50</v>
      </c>
      <c r="I23" s="42">
        <f t="shared" si="6"/>
        <v>0</v>
      </c>
      <c r="J23" s="42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</row>
    <row r="24" spans="1:14" ht="47.25">
      <c r="A24" s="94" t="s">
        <v>522</v>
      </c>
      <c r="B24" s="46" t="s">
        <v>464</v>
      </c>
      <c r="C24" s="46" t="s">
        <v>465</v>
      </c>
      <c r="D24" s="95" t="s">
        <v>523</v>
      </c>
      <c r="E24" s="37"/>
      <c r="F24" s="42">
        <f>F25</f>
        <v>50</v>
      </c>
      <c r="G24" s="42">
        <f t="shared" si="6"/>
        <v>0</v>
      </c>
      <c r="H24" s="42">
        <f t="shared" si="6"/>
        <v>50</v>
      </c>
      <c r="I24" s="42">
        <f t="shared" si="6"/>
        <v>0</v>
      </c>
      <c r="J24" s="42">
        <f t="shared" si="6"/>
        <v>0</v>
      </c>
      <c r="K24" s="42">
        <f t="shared" si="6"/>
        <v>0</v>
      </c>
      <c r="L24" s="42">
        <f t="shared" si="6"/>
        <v>0</v>
      </c>
      <c r="M24" s="42">
        <f t="shared" si="6"/>
        <v>0</v>
      </c>
      <c r="N24" s="42">
        <f t="shared" si="6"/>
        <v>0</v>
      </c>
    </row>
    <row r="25" spans="1:14" ht="94.5">
      <c r="A25" s="94" t="s">
        <v>524</v>
      </c>
      <c r="B25" s="46" t="s">
        <v>464</v>
      </c>
      <c r="C25" s="46" t="s">
        <v>465</v>
      </c>
      <c r="D25" s="96" t="s">
        <v>525</v>
      </c>
      <c r="E25" s="37" t="s">
        <v>430</v>
      </c>
      <c r="F25" s="42">
        <f>SUM(G25:H25)</f>
        <v>50</v>
      </c>
      <c r="G25" s="42"/>
      <c r="H25" s="42">
        <v>50</v>
      </c>
      <c r="I25" s="42"/>
      <c r="J25" s="42"/>
      <c r="K25" s="42"/>
      <c r="L25" s="42"/>
      <c r="M25" s="42"/>
      <c r="N25" s="42"/>
    </row>
    <row r="26" spans="1:14" ht="94.5">
      <c r="A26" s="94" t="s">
        <v>526</v>
      </c>
      <c r="B26" s="46" t="s">
        <v>464</v>
      </c>
      <c r="C26" s="46" t="s">
        <v>465</v>
      </c>
      <c r="D26" s="95" t="s">
        <v>529</v>
      </c>
      <c r="E26" s="37"/>
      <c r="F26" s="42">
        <f>F27</f>
        <v>10</v>
      </c>
      <c r="G26" s="42">
        <f aca="true" t="shared" si="7" ref="G26:N26">G27</f>
        <v>0</v>
      </c>
      <c r="H26" s="42">
        <f t="shared" si="7"/>
        <v>10</v>
      </c>
      <c r="I26" s="42">
        <f t="shared" si="7"/>
        <v>0</v>
      </c>
      <c r="J26" s="42">
        <f t="shared" si="7"/>
        <v>0</v>
      </c>
      <c r="K26" s="42">
        <f t="shared" si="7"/>
        <v>0</v>
      </c>
      <c r="L26" s="42">
        <f t="shared" si="7"/>
        <v>0</v>
      </c>
      <c r="M26" s="42">
        <f t="shared" si="7"/>
        <v>0</v>
      </c>
      <c r="N26" s="42">
        <f t="shared" si="7"/>
        <v>0</v>
      </c>
    </row>
    <row r="27" spans="1:14" ht="63">
      <c r="A27" s="35" t="s">
        <v>530</v>
      </c>
      <c r="B27" s="46" t="s">
        <v>464</v>
      </c>
      <c r="C27" s="46" t="s">
        <v>465</v>
      </c>
      <c r="D27" s="95" t="s">
        <v>527</v>
      </c>
      <c r="E27" s="37"/>
      <c r="F27" s="42">
        <f>F28</f>
        <v>10</v>
      </c>
      <c r="G27" s="42">
        <f t="shared" si="6"/>
        <v>0</v>
      </c>
      <c r="H27" s="42">
        <f t="shared" si="6"/>
        <v>10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  <c r="N27" s="42">
        <f t="shared" si="6"/>
        <v>0</v>
      </c>
    </row>
    <row r="28" spans="1:14" ht="110.25">
      <c r="A28" s="35" t="s">
        <v>531</v>
      </c>
      <c r="B28" s="46" t="s">
        <v>464</v>
      </c>
      <c r="C28" s="46" t="s">
        <v>465</v>
      </c>
      <c r="D28" s="96" t="s">
        <v>528</v>
      </c>
      <c r="E28" s="37" t="s">
        <v>430</v>
      </c>
      <c r="F28" s="42">
        <f>SUM(G28:H28)</f>
        <v>10</v>
      </c>
      <c r="G28" s="42"/>
      <c r="H28" s="42">
        <v>10</v>
      </c>
      <c r="I28" s="42"/>
      <c r="J28" s="42"/>
      <c r="K28" s="42"/>
      <c r="L28" s="42"/>
      <c r="M28" s="42"/>
      <c r="N28" s="42"/>
    </row>
    <row r="29" spans="1:14" ht="47.25">
      <c r="A29" s="90" t="s">
        <v>585</v>
      </c>
      <c r="B29" s="46" t="s">
        <v>464</v>
      </c>
      <c r="C29" s="46" t="s">
        <v>465</v>
      </c>
      <c r="D29" s="92" t="s">
        <v>786</v>
      </c>
      <c r="E29" s="37"/>
      <c r="F29" s="42">
        <f aca="true" t="shared" si="8" ref="F29:N29">F30</f>
        <v>53024.1</v>
      </c>
      <c r="G29" s="42">
        <f t="shared" si="8"/>
        <v>0</v>
      </c>
      <c r="H29" s="42">
        <f>H30</f>
        <v>53024.1</v>
      </c>
      <c r="I29" s="42">
        <f t="shared" si="8"/>
        <v>46326.2</v>
      </c>
      <c r="J29" s="42">
        <f t="shared" si="8"/>
        <v>0</v>
      </c>
      <c r="K29" s="42">
        <f t="shared" si="8"/>
        <v>46326.2</v>
      </c>
      <c r="L29" s="42">
        <f t="shared" si="8"/>
        <v>51081.1</v>
      </c>
      <c r="M29" s="42">
        <f t="shared" si="8"/>
        <v>0</v>
      </c>
      <c r="N29" s="42">
        <f t="shared" si="8"/>
        <v>51081.1</v>
      </c>
    </row>
    <row r="30" spans="1:14" ht="31.5">
      <c r="A30" s="90" t="s">
        <v>788</v>
      </c>
      <c r="B30" s="46" t="s">
        <v>464</v>
      </c>
      <c r="C30" s="46" t="s">
        <v>465</v>
      </c>
      <c r="D30" s="92" t="s">
        <v>787</v>
      </c>
      <c r="E30" s="37"/>
      <c r="F30" s="42">
        <f aca="true" t="shared" si="9" ref="F30:N30">SUM(F31:F33)</f>
        <v>53024.1</v>
      </c>
      <c r="G30" s="42">
        <f t="shared" si="9"/>
        <v>0</v>
      </c>
      <c r="H30" s="42">
        <f t="shared" si="9"/>
        <v>53024.1</v>
      </c>
      <c r="I30" s="42">
        <f t="shared" si="9"/>
        <v>46326.2</v>
      </c>
      <c r="J30" s="42">
        <f t="shared" si="9"/>
        <v>0</v>
      </c>
      <c r="K30" s="42">
        <f t="shared" si="9"/>
        <v>46326.2</v>
      </c>
      <c r="L30" s="42">
        <f t="shared" si="9"/>
        <v>51081.1</v>
      </c>
      <c r="M30" s="42">
        <f t="shared" si="9"/>
        <v>0</v>
      </c>
      <c r="N30" s="42">
        <f t="shared" si="9"/>
        <v>51081.1</v>
      </c>
    </row>
    <row r="31" spans="1:14" ht="252">
      <c r="A31" s="35" t="s">
        <v>196</v>
      </c>
      <c r="B31" s="46" t="s">
        <v>464</v>
      </c>
      <c r="C31" s="46" t="s">
        <v>465</v>
      </c>
      <c r="D31" s="37" t="s">
        <v>280</v>
      </c>
      <c r="E31" s="37">
        <v>100</v>
      </c>
      <c r="F31" s="42">
        <f>SUM(G31:H31)</f>
        <v>46666</v>
      </c>
      <c r="G31" s="28"/>
      <c r="H31" s="28">
        <v>46666</v>
      </c>
      <c r="I31" s="42">
        <f>SUM(J31:K31)</f>
        <v>42243.5</v>
      </c>
      <c r="J31" s="28"/>
      <c r="K31" s="28">
        <v>42243.5</v>
      </c>
      <c r="L31" s="42">
        <f>SUM(M31:N31)</f>
        <v>46835.4</v>
      </c>
      <c r="M31" s="28"/>
      <c r="N31" s="28">
        <v>46835.4</v>
      </c>
    </row>
    <row r="32" spans="1:14" ht="157.5">
      <c r="A32" s="21" t="s">
        <v>579</v>
      </c>
      <c r="B32" s="46" t="s">
        <v>464</v>
      </c>
      <c r="C32" s="46" t="s">
        <v>465</v>
      </c>
      <c r="D32" s="37" t="s">
        <v>280</v>
      </c>
      <c r="E32" s="37">
        <v>200</v>
      </c>
      <c r="F32" s="42">
        <f>SUM(G32:H32)</f>
        <v>5951.1</v>
      </c>
      <c r="G32" s="28"/>
      <c r="H32" s="28">
        <v>5951.1</v>
      </c>
      <c r="I32" s="42">
        <f>SUM(J32:K32)</f>
        <v>3740.7</v>
      </c>
      <c r="J32" s="28"/>
      <c r="K32" s="28">
        <v>3740.7</v>
      </c>
      <c r="L32" s="42">
        <f>SUM(M32:N32)</f>
        <v>3903.7</v>
      </c>
      <c r="M32" s="28"/>
      <c r="N32" s="28">
        <v>3903.7</v>
      </c>
    </row>
    <row r="33" spans="1:14" ht="141.75">
      <c r="A33" s="21" t="s">
        <v>580</v>
      </c>
      <c r="B33" s="46" t="s">
        <v>464</v>
      </c>
      <c r="C33" s="46" t="s">
        <v>465</v>
      </c>
      <c r="D33" s="37" t="s">
        <v>280</v>
      </c>
      <c r="E33" s="37">
        <v>800</v>
      </c>
      <c r="F33" s="42">
        <f>SUM(G33:H33)</f>
        <v>407</v>
      </c>
      <c r="G33" s="28"/>
      <c r="H33" s="28">
        <v>407</v>
      </c>
      <c r="I33" s="42">
        <f>SUM(J33:K33)</f>
        <v>342</v>
      </c>
      <c r="J33" s="28"/>
      <c r="K33" s="28">
        <v>342</v>
      </c>
      <c r="L33" s="42">
        <f>SUM(M33:N33)</f>
        <v>342</v>
      </c>
      <c r="M33" s="28"/>
      <c r="N33" s="28">
        <v>342</v>
      </c>
    </row>
    <row r="34" spans="1:14" s="40" customFormat="1" ht="15.75">
      <c r="A34" s="31" t="s">
        <v>65</v>
      </c>
      <c r="B34" s="87" t="s">
        <v>464</v>
      </c>
      <c r="C34" s="87" t="s">
        <v>470</v>
      </c>
      <c r="D34" s="89"/>
      <c r="E34" s="89"/>
      <c r="F34" s="88">
        <f>F35</f>
        <v>35</v>
      </c>
      <c r="G34" s="88">
        <f aca="true" t="shared" si="10" ref="G34:N36">G35</f>
        <v>35</v>
      </c>
      <c r="H34" s="88">
        <f t="shared" si="10"/>
        <v>0</v>
      </c>
      <c r="I34" s="88">
        <f>I35</f>
        <v>1.5</v>
      </c>
      <c r="J34" s="88">
        <f t="shared" si="10"/>
        <v>1.5</v>
      </c>
      <c r="K34" s="88">
        <f t="shared" si="10"/>
        <v>0</v>
      </c>
      <c r="L34" s="88">
        <f>L35</f>
        <v>1.3</v>
      </c>
      <c r="M34" s="88">
        <f t="shared" si="10"/>
        <v>1.3</v>
      </c>
      <c r="N34" s="88">
        <f t="shared" si="10"/>
        <v>0</v>
      </c>
    </row>
    <row r="35" spans="1:14" ht="47.25">
      <c r="A35" s="90" t="s">
        <v>585</v>
      </c>
      <c r="B35" s="46" t="s">
        <v>464</v>
      </c>
      <c r="C35" s="46" t="s">
        <v>470</v>
      </c>
      <c r="D35" s="92" t="s">
        <v>67</v>
      </c>
      <c r="E35" s="37"/>
      <c r="F35" s="42">
        <f>F36</f>
        <v>35</v>
      </c>
      <c r="G35" s="42">
        <f t="shared" si="10"/>
        <v>35</v>
      </c>
      <c r="H35" s="42">
        <f t="shared" si="10"/>
        <v>0</v>
      </c>
      <c r="I35" s="42">
        <f>I36</f>
        <v>1.5</v>
      </c>
      <c r="J35" s="42">
        <f t="shared" si="10"/>
        <v>1.5</v>
      </c>
      <c r="K35" s="42">
        <f t="shared" si="10"/>
        <v>0</v>
      </c>
      <c r="L35" s="42">
        <f>L36</f>
        <v>1.3</v>
      </c>
      <c r="M35" s="42">
        <f t="shared" si="10"/>
        <v>1.3</v>
      </c>
      <c r="N35" s="42">
        <f t="shared" si="10"/>
        <v>0</v>
      </c>
    </row>
    <row r="36" spans="1:14" ht="31.5">
      <c r="A36" s="90" t="s">
        <v>788</v>
      </c>
      <c r="B36" s="46" t="s">
        <v>464</v>
      </c>
      <c r="C36" s="46" t="s">
        <v>470</v>
      </c>
      <c r="D36" s="92" t="s">
        <v>68</v>
      </c>
      <c r="E36" s="37"/>
      <c r="F36" s="42">
        <f>F37</f>
        <v>35</v>
      </c>
      <c r="G36" s="42">
        <f t="shared" si="10"/>
        <v>35</v>
      </c>
      <c r="H36" s="42">
        <f t="shared" si="10"/>
        <v>0</v>
      </c>
      <c r="I36" s="42">
        <f>I37</f>
        <v>1.5</v>
      </c>
      <c r="J36" s="42">
        <f t="shared" si="10"/>
        <v>1.5</v>
      </c>
      <c r="K36" s="42">
        <f t="shared" si="10"/>
        <v>0</v>
      </c>
      <c r="L36" s="42">
        <f>L37</f>
        <v>1.3</v>
      </c>
      <c r="M36" s="42">
        <f t="shared" si="10"/>
        <v>1.3</v>
      </c>
      <c r="N36" s="42">
        <f t="shared" si="10"/>
        <v>0</v>
      </c>
    </row>
    <row r="37" spans="1:14" ht="157.5">
      <c r="A37" s="94" t="s">
        <v>118</v>
      </c>
      <c r="B37" s="46" t="s">
        <v>464</v>
      </c>
      <c r="C37" s="46" t="s">
        <v>470</v>
      </c>
      <c r="D37" s="37" t="s">
        <v>66</v>
      </c>
      <c r="E37" s="37" t="s">
        <v>430</v>
      </c>
      <c r="F37" s="42">
        <f>SUM(G37:H37)</f>
        <v>35</v>
      </c>
      <c r="G37" s="28">
        <v>35</v>
      </c>
      <c r="H37" s="28"/>
      <c r="I37" s="42">
        <f>SUM(J37:K37)</f>
        <v>1.5</v>
      </c>
      <c r="J37" s="28">
        <v>1.5</v>
      </c>
      <c r="K37" s="28"/>
      <c r="L37" s="42">
        <f>SUM(M37:N37)</f>
        <v>1.3</v>
      </c>
      <c r="M37" s="28">
        <v>1.3</v>
      </c>
      <c r="N37" s="28"/>
    </row>
    <row r="38" spans="1:14" ht="94.5">
      <c r="A38" s="27" t="s">
        <v>904</v>
      </c>
      <c r="B38" s="87" t="s">
        <v>464</v>
      </c>
      <c r="C38" s="87" t="s">
        <v>942</v>
      </c>
      <c r="D38" s="37"/>
      <c r="E38" s="37"/>
      <c r="F38" s="88">
        <f aca="true" t="shared" si="11" ref="F38:N39">F39</f>
        <v>15599</v>
      </c>
      <c r="G38" s="88">
        <f t="shared" si="11"/>
        <v>0</v>
      </c>
      <c r="H38" s="88">
        <f t="shared" si="11"/>
        <v>15599</v>
      </c>
      <c r="I38" s="88">
        <f t="shared" si="11"/>
        <v>15924.8</v>
      </c>
      <c r="J38" s="88">
        <f t="shared" si="11"/>
        <v>0</v>
      </c>
      <c r="K38" s="88">
        <f t="shared" si="11"/>
        <v>15924.8</v>
      </c>
      <c r="L38" s="88">
        <f t="shared" si="11"/>
        <v>16557.4</v>
      </c>
      <c r="M38" s="88">
        <f t="shared" si="11"/>
        <v>0</v>
      </c>
      <c r="N38" s="88">
        <f t="shared" si="11"/>
        <v>16557.4</v>
      </c>
    </row>
    <row r="39" spans="1:14" ht="47.25">
      <c r="A39" s="90" t="s">
        <v>585</v>
      </c>
      <c r="B39" s="46" t="s">
        <v>464</v>
      </c>
      <c r="C39" s="46" t="s">
        <v>942</v>
      </c>
      <c r="D39" s="92" t="s">
        <v>786</v>
      </c>
      <c r="E39" s="37"/>
      <c r="F39" s="42">
        <f t="shared" si="11"/>
        <v>15599</v>
      </c>
      <c r="G39" s="42">
        <f t="shared" si="11"/>
        <v>0</v>
      </c>
      <c r="H39" s="42">
        <f t="shared" si="11"/>
        <v>15599</v>
      </c>
      <c r="I39" s="42">
        <f t="shared" si="11"/>
        <v>15924.8</v>
      </c>
      <c r="J39" s="42">
        <f t="shared" si="11"/>
        <v>0</v>
      </c>
      <c r="K39" s="42">
        <f t="shared" si="11"/>
        <v>15924.8</v>
      </c>
      <c r="L39" s="42">
        <f t="shared" si="11"/>
        <v>16557.4</v>
      </c>
      <c r="M39" s="42">
        <f t="shared" si="11"/>
        <v>0</v>
      </c>
      <c r="N39" s="42">
        <f t="shared" si="11"/>
        <v>16557.4</v>
      </c>
    </row>
    <row r="40" spans="1:14" ht="31.5">
      <c r="A40" s="21" t="s">
        <v>788</v>
      </c>
      <c r="B40" s="46" t="s">
        <v>464</v>
      </c>
      <c r="C40" s="46" t="s">
        <v>942</v>
      </c>
      <c r="D40" s="92" t="s">
        <v>787</v>
      </c>
      <c r="E40" s="37"/>
      <c r="F40" s="42">
        <f aca="true" t="shared" si="12" ref="F40:N40">SUM(F41:F43)</f>
        <v>15599</v>
      </c>
      <c r="G40" s="42">
        <f t="shared" si="12"/>
        <v>0</v>
      </c>
      <c r="H40" s="42">
        <f t="shared" si="12"/>
        <v>15599</v>
      </c>
      <c r="I40" s="42">
        <f t="shared" si="12"/>
        <v>15924.8</v>
      </c>
      <c r="J40" s="42">
        <f t="shared" si="12"/>
        <v>0</v>
      </c>
      <c r="K40" s="42">
        <f t="shared" si="12"/>
        <v>15924.8</v>
      </c>
      <c r="L40" s="42">
        <f t="shared" si="12"/>
        <v>16557.4</v>
      </c>
      <c r="M40" s="42">
        <f t="shared" si="12"/>
        <v>0</v>
      </c>
      <c r="N40" s="42">
        <f t="shared" si="12"/>
        <v>16557.4</v>
      </c>
    </row>
    <row r="41" spans="1:14" ht="173.25">
      <c r="A41" s="21" t="s">
        <v>638</v>
      </c>
      <c r="B41" s="46" t="s">
        <v>464</v>
      </c>
      <c r="C41" s="46" t="s">
        <v>942</v>
      </c>
      <c r="D41" s="37" t="s">
        <v>280</v>
      </c>
      <c r="E41" s="37">
        <v>100</v>
      </c>
      <c r="F41" s="42">
        <f>SUM(G41:H41)</f>
        <v>14526</v>
      </c>
      <c r="G41" s="28"/>
      <c r="H41" s="28">
        <v>14526</v>
      </c>
      <c r="I41" s="42">
        <f>SUM(J41:K41)</f>
        <v>15034</v>
      </c>
      <c r="J41" s="28"/>
      <c r="K41" s="28">
        <v>15034</v>
      </c>
      <c r="L41" s="42">
        <f>SUM(M41:N41)</f>
        <v>15636</v>
      </c>
      <c r="M41" s="28"/>
      <c r="N41" s="28">
        <v>15636</v>
      </c>
    </row>
    <row r="42" spans="1:14" ht="94.5">
      <c r="A42" s="21" t="s">
        <v>417</v>
      </c>
      <c r="B42" s="46" t="s">
        <v>464</v>
      </c>
      <c r="C42" s="46" t="s">
        <v>942</v>
      </c>
      <c r="D42" s="37" t="s">
        <v>280</v>
      </c>
      <c r="E42" s="37">
        <v>200</v>
      </c>
      <c r="F42" s="42">
        <f>SUM(G42:H42)</f>
        <v>1058</v>
      </c>
      <c r="G42" s="28"/>
      <c r="H42" s="28">
        <v>1058</v>
      </c>
      <c r="I42" s="42">
        <f>SUM(J42:K42)</f>
        <v>875.8</v>
      </c>
      <c r="J42" s="28"/>
      <c r="K42" s="28">
        <v>875.8</v>
      </c>
      <c r="L42" s="42">
        <f>SUM(M42:N42)</f>
        <v>906.4</v>
      </c>
      <c r="M42" s="28"/>
      <c r="N42" s="28">
        <v>906.4</v>
      </c>
    </row>
    <row r="43" spans="1:14" ht="63">
      <c r="A43" s="21" t="s">
        <v>418</v>
      </c>
      <c r="B43" s="46" t="s">
        <v>464</v>
      </c>
      <c r="C43" s="46" t="s">
        <v>942</v>
      </c>
      <c r="D43" s="37" t="s">
        <v>280</v>
      </c>
      <c r="E43" s="37">
        <v>800</v>
      </c>
      <c r="F43" s="42">
        <f>SUM(G43:H43)</f>
        <v>15</v>
      </c>
      <c r="G43" s="28"/>
      <c r="H43" s="28">
        <v>15</v>
      </c>
      <c r="I43" s="42">
        <f>SUM(J43:K43)</f>
        <v>15</v>
      </c>
      <c r="J43" s="28"/>
      <c r="K43" s="28">
        <v>15</v>
      </c>
      <c r="L43" s="42">
        <f>SUM(M43:N43)</f>
        <v>15</v>
      </c>
      <c r="M43" s="28"/>
      <c r="N43" s="28">
        <v>15</v>
      </c>
    </row>
    <row r="44" spans="1:14" s="40" customFormat="1" ht="31.5">
      <c r="A44" s="31" t="s">
        <v>276</v>
      </c>
      <c r="B44" s="87" t="s">
        <v>464</v>
      </c>
      <c r="C44" s="87" t="s">
        <v>487</v>
      </c>
      <c r="D44" s="89"/>
      <c r="E44" s="89"/>
      <c r="F44" s="88">
        <f aca="true" t="shared" si="13" ref="F44:N45">F45</f>
        <v>1373.5</v>
      </c>
      <c r="G44" s="88">
        <f t="shared" si="13"/>
        <v>0</v>
      </c>
      <c r="H44" s="88">
        <f t="shared" si="13"/>
        <v>1373.5</v>
      </c>
      <c r="I44" s="88">
        <f t="shared" si="13"/>
        <v>1447</v>
      </c>
      <c r="J44" s="88">
        <f t="shared" si="13"/>
        <v>0</v>
      </c>
      <c r="K44" s="88">
        <f t="shared" si="13"/>
        <v>1447</v>
      </c>
      <c r="L44" s="88">
        <f t="shared" si="13"/>
        <v>1502</v>
      </c>
      <c r="M44" s="88">
        <f t="shared" si="13"/>
        <v>0</v>
      </c>
      <c r="N44" s="88">
        <f t="shared" si="13"/>
        <v>1502</v>
      </c>
    </row>
    <row r="45" spans="1:14" s="40" customFormat="1" ht="47.25">
      <c r="A45" s="90" t="s">
        <v>585</v>
      </c>
      <c r="B45" s="46" t="s">
        <v>464</v>
      </c>
      <c r="C45" s="46" t="s">
        <v>487</v>
      </c>
      <c r="D45" s="92" t="s">
        <v>786</v>
      </c>
      <c r="E45" s="89"/>
      <c r="F45" s="42">
        <f t="shared" si="13"/>
        <v>1373.5</v>
      </c>
      <c r="G45" s="42">
        <f t="shared" si="13"/>
        <v>0</v>
      </c>
      <c r="H45" s="42">
        <f t="shared" si="13"/>
        <v>1373.5</v>
      </c>
      <c r="I45" s="42">
        <f t="shared" si="13"/>
        <v>1447</v>
      </c>
      <c r="J45" s="42">
        <f t="shared" si="13"/>
        <v>0</v>
      </c>
      <c r="K45" s="42">
        <f t="shared" si="13"/>
        <v>1447</v>
      </c>
      <c r="L45" s="42">
        <f t="shared" si="13"/>
        <v>1502</v>
      </c>
      <c r="M45" s="42">
        <f t="shared" si="13"/>
        <v>0</v>
      </c>
      <c r="N45" s="42">
        <f t="shared" si="13"/>
        <v>1502</v>
      </c>
    </row>
    <row r="46" spans="1:14" s="40" customFormat="1" ht="31.5">
      <c r="A46" s="90" t="s">
        <v>788</v>
      </c>
      <c r="B46" s="46" t="s">
        <v>464</v>
      </c>
      <c r="C46" s="46" t="s">
        <v>487</v>
      </c>
      <c r="D46" s="92" t="s">
        <v>787</v>
      </c>
      <c r="E46" s="89"/>
      <c r="F46" s="42">
        <f>SUM(F47:F49)</f>
        <v>1373.5</v>
      </c>
      <c r="G46" s="42">
        <f aca="true" t="shared" si="14" ref="G46:N46">SUM(G47:G49)</f>
        <v>0</v>
      </c>
      <c r="H46" s="42">
        <f t="shared" si="14"/>
        <v>1373.5</v>
      </c>
      <c r="I46" s="42">
        <f t="shared" si="14"/>
        <v>1447</v>
      </c>
      <c r="J46" s="42">
        <f t="shared" si="14"/>
        <v>0</v>
      </c>
      <c r="K46" s="42">
        <f t="shared" si="14"/>
        <v>1447</v>
      </c>
      <c r="L46" s="42">
        <f t="shared" si="14"/>
        <v>1502</v>
      </c>
      <c r="M46" s="42">
        <f t="shared" si="14"/>
        <v>0</v>
      </c>
      <c r="N46" s="42">
        <f t="shared" si="14"/>
        <v>1502</v>
      </c>
    </row>
    <row r="47" spans="1:14" ht="94.5">
      <c r="A47" s="21" t="s">
        <v>451</v>
      </c>
      <c r="B47" s="46" t="s">
        <v>464</v>
      </c>
      <c r="C47" s="46" t="s">
        <v>487</v>
      </c>
      <c r="D47" s="37" t="s">
        <v>280</v>
      </c>
      <c r="E47" s="37">
        <v>200</v>
      </c>
      <c r="F47" s="42">
        <f>SUM(G47:H47)</f>
        <v>73.5</v>
      </c>
      <c r="G47" s="28"/>
      <c r="H47" s="28">
        <v>73.5</v>
      </c>
      <c r="I47" s="42">
        <f>SUM(J47:K47)</f>
        <v>58</v>
      </c>
      <c r="J47" s="28"/>
      <c r="K47" s="28">
        <v>58</v>
      </c>
      <c r="L47" s="42">
        <f>SUM(M47:N47)</f>
        <v>58</v>
      </c>
      <c r="M47" s="28"/>
      <c r="N47" s="28">
        <v>58</v>
      </c>
    </row>
    <row r="48" spans="1:14" ht="213" customHeight="1">
      <c r="A48" s="35" t="s">
        <v>452</v>
      </c>
      <c r="B48" s="46" t="s">
        <v>464</v>
      </c>
      <c r="C48" s="46" t="s">
        <v>487</v>
      </c>
      <c r="D48" s="37" t="s">
        <v>203</v>
      </c>
      <c r="E48" s="37">
        <v>100</v>
      </c>
      <c r="F48" s="42">
        <f>SUM(G48:H48)</f>
        <v>1296</v>
      </c>
      <c r="G48" s="28"/>
      <c r="H48" s="28">
        <v>1296</v>
      </c>
      <c r="I48" s="42">
        <f>SUM(J48:K48)</f>
        <v>1389</v>
      </c>
      <c r="J48" s="28"/>
      <c r="K48" s="28">
        <v>1389</v>
      </c>
      <c r="L48" s="42">
        <f>SUM(M48:N48)</f>
        <v>1444</v>
      </c>
      <c r="M48" s="28"/>
      <c r="N48" s="28">
        <v>1444</v>
      </c>
    </row>
    <row r="49" spans="1:14" ht="110.25">
      <c r="A49" s="35" t="s">
        <v>810</v>
      </c>
      <c r="B49" s="46" t="s">
        <v>464</v>
      </c>
      <c r="C49" s="46" t="s">
        <v>487</v>
      </c>
      <c r="D49" s="37" t="s">
        <v>809</v>
      </c>
      <c r="E49" s="37" t="s">
        <v>430</v>
      </c>
      <c r="F49" s="42">
        <f>SUM(G49:H49)</f>
        <v>4</v>
      </c>
      <c r="G49" s="28"/>
      <c r="H49" s="28">
        <v>4</v>
      </c>
      <c r="I49" s="42">
        <f>SUM(J49:K49)</f>
        <v>0</v>
      </c>
      <c r="J49" s="28"/>
      <c r="K49" s="28"/>
      <c r="L49" s="42">
        <f>SUM(M49:N49)</f>
        <v>0</v>
      </c>
      <c r="M49" s="28"/>
      <c r="N49" s="28"/>
    </row>
    <row r="50" spans="1:14" ht="15.75">
      <c r="A50" s="31" t="s">
        <v>816</v>
      </c>
      <c r="B50" s="87" t="s">
        <v>464</v>
      </c>
      <c r="C50" s="89">
        <v>11</v>
      </c>
      <c r="D50" s="37"/>
      <c r="E50" s="37"/>
      <c r="F50" s="88">
        <f aca="true" t="shared" si="15" ref="F50:N52">F51</f>
        <v>2044.5</v>
      </c>
      <c r="G50" s="88">
        <f t="shared" si="15"/>
        <v>0</v>
      </c>
      <c r="H50" s="88">
        <f t="shared" si="15"/>
        <v>2044.5</v>
      </c>
      <c r="I50" s="88">
        <f t="shared" si="15"/>
        <v>1000</v>
      </c>
      <c r="J50" s="88">
        <f>J51</f>
        <v>0</v>
      </c>
      <c r="K50" s="88">
        <f t="shared" si="15"/>
        <v>1000</v>
      </c>
      <c r="L50" s="88">
        <f t="shared" si="15"/>
        <v>100</v>
      </c>
      <c r="M50" s="88">
        <f t="shared" si="15"/>
        <v>0</v>
      </c>
      <c r="N50" s="88">
        <f t="shared" si="15"/>
        <v>100</v>
      </c>
    </row>
    <row r="51" spans="1:14" ht="47.25">
      <c r="A51" s="90" t="s">
        <v>585</v>
      </c>
      <c r="B51" s="46" t="s">
        <v>464</v>
      </c>
      <c r="C51" s="37">
        <v>11</v>
      </c>
      <c r="D51" s="92" t="s">
        <v>786</v>
      </c>
      <c r="E51" s="37"/>
      <c r="F51" s="42">
        <f t="shared" si="15"/>
        <v>2044.5</v>
      </c>
      <c r="G51" s="42">
        <f t="shared" si="15"/>
        <v>0</v>
      </c>
      <c r="H51" s="42">
        <f t="shared" si="15"/>
        <v>2044.5</v>
      </c>
      <c r="I51" s="42">
        <f t="shared" si="15"/>
        <v>1000</v>
      </c>
      <c r="J51" s="42">
        <f t="shared" si="15"/>
        <v>0</v>
      </c>
      <c r="K51" s="42">
        <f t="shared" si="15"/>
        <v>1000</v>
      </c>
      <c r="L51" s="42">
        <f t="shared" si="15"/>
        <v>100</v>
      </c>
      <c r="M51" s="42">
        <f t="shared" si="15"/>
        <v>0</v>
      </c>
      <c r="N51" s="42">
        <f t="shared" si="15"/>
        <v>100</v>
      </c>
    </row>
    <row r="52" spans="1:14" ht="31.5">
      <c r="A52" s="90" t="s">
        <v>788</v>
      </c>
      <c r="B52" s="46" t="s">
        <v>464</v>
      </c>
      <c r="C52" s="37">
        <v>11</v>
      </c>
      <c r="D52" s="92" t="s">
        <v>787</v>
      </c>
      <c r="E52" s="37"/>
      <c r="F52" s="42">
        <f t="shared" si="15"/>
        <v>2044.5</v>
      </c>
      <c r="G52" s="42">
        <f t="shared" si="15"/>
        <v>0</v>
      </c>
      <c r="H52" s="42">
        <f t="shared" si="15"/>
        <v>2044.5</v>
      </c>
      <c r="I52" s="42">
        <f t="shared" si="15"/>
        <v>1000</v>
      </c>
      <c r="J52" s="42">
        <f t="shared" si="15"/>
        <v>0</v>
      </c>
      <c r="K52" s="42">
        <f t="shared" si="15"/>
        <v>1000</v>
      </c>
      <c r="L52" s="42">
        <f t="shared" si="15"/>
        <v>100</v>
      </c>
      <c r="M52" s="42">
        <f t="shared" si="15"/>
        <v>0</v>
      </c>
      <c r="N52" s="42">
        <f t="shared" si="15"/>
        <v>100</v>
      </c>
    </row>
    <row r="53" spans="1:14" ht="31.5">
      <c r="A53" s="32" t="s">
        <v>419</v>
      </c>
      <c r="B53" s="46" t="s">
        <v>464</v>
      </c>
      <c r="C53" s="37">
        <v>11</v>
      </c>
      <c r="D53" s="37" t="s">
        <v>289</v>
      </c>
      <c r="E53" s="37" t="s">
        <v>45</v>
      </c>
      <c r="F53" s="42">
        <f>SUM(G53:H53)</f>
        <v>2044.5</v>
      </c>
      <c r="G53" s="42">
        <v>0</v>
      </c>
      <c r="H53" s="42">
        <v>2044.5</v>
      </c>
      <c r="I53" s="42">
        <f>SUM(J53:K53)</f>
        <v>1000</v>
      </c>
      <c r="J53" s="42">
        <v>0</v>
      </c>
      <c r="K53" s="42">
        <v>1000</v>
      </c>
      <c r="L53" s="42">
        <f>SUM(M53:N53)</f>
        <v>100</v>
      </c>
      <c r="M53" s="42">
        <v>0</v>
      </c>
      <c r="N53" s="42">
        <v>100</v>
      </c>
    </row>
    <row r="54" spans="1:14" s="40" customFormat="1" ht="36" customHeight="1">
      <c r="A54" s="97" t="s">
        <v>792</v>
      </c>
      <c r="B54" s="89" t="s">
        <v>464</v>
      </c>
      <c r="C54" s="89" t="s">
        <v>791</v>
      </c>
      <c r="D54" s="148"/>
      <c r="E54" s="89"/>
      <c r="F54" s="88">
        <f>F55</f>
        <v>743</v>
      </c>
      <c r="G54" s="88">
        <f aca="true" t="shared" si="16" ref="G54:N54">G55</f>
        <v>743</v>
      </c>
      <c r="H54" s="88">
        <f t="shared" si="16"/>
        <v>0</v>
      </c>
      <c r="I54" s="88">
        <f t="shared" si="16"/>
        <v>769</v>
      </c>
      <c r="J54" s="88">
        <f t="shared" si="16"/>
        <v>769</v>
      </c>
      <c r="K54" s="88">
        <f t="shared" si="16"/>
        <v>0</v>
      </c>
      <c r="L54" s="88">
        <f t="shared" si="16"/>
        <v>796</v>
      </c>
      <c r="M54" s="88">
        <f t="shared" si="16"/>
        <v>796</v>
      </c>
      <c r="N54" s="88">
        <f t="shared" si="16"/>
        <v>0</v>
      </c>
    </row>
    <row r="55" spans="1:14" ht="84" customHeight="1">
      <c r="A55" s="32" t="s">
        <v>566</v>
      </c>
      <c r="B55" s="46" t="s">
        <v>464</v>
      </c>
      <c r="C55" s="37" t="s">
        <v>791</v>
      </c>
      <c r="D55" s="95" t="s">
        <v>463</v>
      </c>
      <c r="E55" s="37"/>
      <c r="F55" s="42">
        <f aca="true" t="shared" si="17" ref="F55:N55">SUM(F56)</f>
        <v>743</v>
      </c>
      <c r="G55" s="42">
        <f t="shared" si="17"/>
        <v>743</v>
      </c>
      <c r="H55" s="42">
        <f t="shared" si="17"/>
        <v>0</v>
      </c>
      <c r="I55" s="42">
        <f t="shared" si="17"/>
        <v>769</v>
      </c>
      <c r="J55" s="42">
        <f t="shared" si="17"/>
        <v>769</v>
      </c>
      <c r="K55" s="42">
        <f t="shared" si="17"/>
        <v>0</v>
      </c>
      <c r="L55" s="42">
        <f t="shared" si="17"/>
        <v>796</v>
      </c>
      <c r="M55" s="42">
        <f t="shared" si="17"/>
        <v>796</v>
      </c>
      <c r="N55" s="42">
        <f t="shared" si="17"/>
        <v>0</v>
      </c>
    </row>
    <row r="56" spans="1:14" ht="157.5">
      <c r="A56" s="32" t="s">
        <v>567</v>
      </c>
      <c r="B56" s="46" t="s">
        <v>464</v>
      </c>
      <c r="C56" s="46" t="s">
        <v>791</v>
      </c>
      <c r="D56" s="95" t="s">
        <v>466</v>
      </c>
      <c r="E56" s="37"/>
      <c r="F56" s="42">
        <f aca="true" t="shared" si="18" ref="F56:N56">F57</f>
        <v>743</v>
      </c>
      <c r="G56" s="42">
        <f t="shared" si="18"/>
        <v>743</v>
      </c>
      <c r="H56" s="42">
        <f t="shared" si="18"/>
        <v>0</v>
      </c>
      <c r="I56" s="42">
        <f t="shared" si="18"/>
        <v>769</v>
      </c>
      <c r="J56" s="42">
        <f t="shared" si="18"/>
        <v>769</v>
      </c>
      <c r="K56" s="42">
        <f t="shared" si="18"/>
        <v>0</v>
      </c>
      <c r="L56" s="42">
        <f t="shared" si="18"/>
        <v>796</v>
      </c>
      <c r="M56" s="42">
        <f t="shared" si="18"/>
        <v>796</v>
      </c>
      <c r="N56" s="42">
        <f t="shared" si="18"/>
        <v>0</v>
      </c>
    </row>
    <row r="57" spans="1:14" ht="94.5">
      <c r="A57" s="32" t="s">
        <v>781</v>
      </c>
      <c r="B57" s="46" t="s">
        <v>464</v>
      </c>
      <c r="C57" s="46" t="s">
        <v>791</v>
      </c>
      <c r="D57" s="95" t="s">
        <v>467</v>
      </c>
      <c r="E57" s="37"/>
      <c r="F57" s="42">
        <f>SUM(F58:F59)</f>
        <v>743</v>
      </c>
      <c r="G57" s="42">
        <f aca="true" t="shared" si="19" ref="G57:N57">SUM(G58:G59)</f>
        <v>743</v>
      </c>
      <c r="H57" s="42">
        <f t="shared" si="19"/>
        <v>0</v>
      </c>
      <c r="I57" s="42">
        <f t="shared" si="19"/>
        <v>769</v>
      </c>
      <c r="J57" s="42">
        <f t="shared" si="19"/>
        <v>769</v>
      </c>
      <c r="K57" s="42">
        <f t="shared" si="19"/>
        <v>0</v>
      </c>
      <c r="L57" s="42">
        <f t="shared" si="19"/>
        <v>796</v>
      </c>
      <c r="M57" s="42">
        <f t="shared" si="19"/>
        <v>796</v>
      </c>
      <c r="N57" s="42">
        <f t="shared" si="19"/>
        <v>0</v>
      </c>
    </row>
    <row r="58" spans="1:14" ht="204.75">
      <c r="A58" s="35" t="s">
        <v>122</v>
      </c>
      <c r="B58" s="46" t="s">
        <v>464</v>
      </c>
      <c r="C58" s="46" t="s">
        <v>791</v>
      </c>
      <c r="D58" s="96" t="s">
        <v>278</v>
      </c>
      <c r="E58" s="37" t="s">
        <v>428</v>
      </c>
      <c r="F58" s="42">
        <f>SUM(G58:H58)</f>
        <v>652</v>
      </c>
      <c r="G58" s="28">
        <v>652</v>
      </c>
      <c r="H58" s="28"/>
      <c r="I58" s="42">
        <f>SUM(J58:K58)</f>
        <v>769</v>
      </c>
      <c r="J58" s="28">
        <v>769</v>
      </c>
      <c r="K58" s="28"/>
      <c r="L58" s="42">
        <f>SUM(M58:N58)</f>
        <v>796</v>
      </c>
      <c r="M58" s="28">
        <v>796</v>
      </c>
      <c r="N58" s="28"/>
    </row>
    <row r="59" spans="1:14" ht="126">
      <c r="A59" s="35" t="s">
        <v>806</v>
      </c>
      <c r="B59" s="46" t="s">
        <v>464</v>
      </c>
      <c r="C59" s="46" t="s">
        <v>791</v>
      </c>
      <c r="D59" s="96" t="s">
        <v>278</v>
      </c>
      <c r="E59" s="37" t="s">
        <v>430</v>
      </c>
      <c r="F59" s="42">
        <f>SUM(G59:H59)</f>
        <v>91</v>
      </c>
      <c r="G59" s="28">
        <v>91</v>
      </c>
      <c r="H59" s="28"/>
      <c r="I59" s="42">
        <f>SUM(J59:K59)</f>
        <v>0</v>
      </c>
      <c r="J59" s="28"/>
      <c r="K59" s="28"/>
      <c r="L59" s="42">
        <f>SUM(M59:N59)</f>
        <v>0</v>
      </c>
      <c r="M59" s="28"/>
      <c r="N59" s="28"/>
    </row>
    <row r="60" spans="1:14" s="40" customFormat="1" ht="47.25">
      <c r="A60" s="27" t="s">
        <v>431</v>
      </c>
      <c r="B60" s="98" t="s">
        <v>939</v>
      </c>
      <c r="C60" s="86"/>
      <c r="D60" s="86"/>
      <c r="E60" s="99"/>
      <c r="F60" s="88">
        <f aca="true" t="shared" si="20" ref="F60:N60">SUM(F61,F67,F75)</f>
        <v>7129.4</v>
      </c>
      <c r="G60" s="88">
        <f t="shared" si="20"/>
        <v>790</v>
      </c>
      <c r="H60" s="88">
        <f t="shared" si="20"/>
        <v>6339.4</v>
      </c>
      <c r="I60" s="88">
        <f t="shared" si="20"/>
        <v>5700</v>
      </c>
      <c r="J60" s="88">
        <f t="shared" si="20"/>
        <v>821</v>
      </c>
      <c r="K60" s="88">
        <f t="shared" si="20"/>
        <v>4879</v>
      </c>
      <c r="L60" s="88">
        <f t="shared" si="20"/>
        <v>5350</v>
      </c>
      <c r="M60" s="88">
        <f t="shared" si="20"/>
        <v>854</v>
      </c>
      <c r="N60" s="88">
        <f t="shared" si="20"/>
        <v>4496</v>
      </c>
    </row>
    <row r="61" spans="1:14" s="40" customFormat="1" ht="15.75">
      <c r="A61" s="27" t="s">
        <v>230</v>
      </c>
      <c r="B61" s="86" t="s">
        <v>939</v>
      </c>
      <c r="C61" s="86" t="s">
        <v>465</v>
      </c>
      <c r="D61" s="86"/>
      <c r="E61" s="99"/>
      <c r="F61" s="88">
        <f>F62</f>
        <v>790</v>
      </c>
      <c r="G61" s="88">
        <f aca="true" t="shared" si="21" ref="G61:N61">G62</f>
        <v>790</v>
      </c>
      <c r="H61" s="88">
        <f t="shared" si="21"/>
        <v>0</v>
      </c>
      <c r="I61" s="88">
        <f t="shared" si="21"/>
        <v>821</v>
      </c>
      <c r="J61" s="88">
        <f t="shared" si="21"/>
        <v>821</v>
      </c>
      <c r="K61" s="88">
        <f t="shared" si="21"/>
        <v>0</v>
      </c>
      <c r="L61" s="88">
        <f t="shared" si="21"/>
        <v>854</v>
      </c>
      <c r="M61" s="88">
        <f t="shared" si="21"/>
        <v>854</v>
      </c>
      <c r="N61" s="88">
        <f t="shared" si="21"/>
        <v>0</v>
      </c>
    </row>
    <row r="62" spans="1:14" s="40" customFormat="1" ht="78.75">
      <c r="A62" s="32" t="s">
        <v>569</v>
      </c>
      <c r="B62" s="37" t="s">
        <v>939</v>
      </c>
      <c r="C62" s="37" t="s">
        <v>465</v>
      </c>
      <c r="D62" s="95" t="s">
        <v>581</v>
      </c>
      <c r="E62" s="37"/>
      <c r="F62" s="42">
        <f aca="true" t="shared" si="22" ref="F62:N63">F63</f>
        <v>790</v>
      </c>
      <c r="G62" s="42">
        <f t="shared" si="22"/>
        <v>790</v>
      </c>
      <c r="H62" s="42">
        <f t="shared" si="22"/>
        <v>0</v>
      </c>
      <c r="I62" s="42">
        <f t="shared" si="22"/>
        <v>821</v>
      </c>
      <c r="J62" s="42">
        <f t="shared" si="22"/>
        <v>821</v>
      </c>
      <c r="K62" s="42">
        <f t="shared" si="22"/>
        <v>0</v>
      </c>
      <c r="L62" s="42">
        <f t="shared" si="22"/>
        <v>854</v>
      </c>
      <c r="M62" s="42">
        <f t="shared" si="22"/>
        <v>854</v>
      </c>
      <c r="N62" s="42">
        <f t="shared" si="22"/>
        <v>0</v>
      </c>
    </row>
    <row r="63" spans="1:14" s="40" customFormat="1" ht="173.25">
      <c r="A63" s="94" t="s">
        <v>570</v>
      </c>
      <c r="B63" s="37" t="s">
        <v>939</v>
      </c>
      <c r="C63" s="37" t="s">
        <v>465</v>
      </c>
      <c r="D63" s="95" t="s">
        <v>582</v>
      </c>
      <c r="E63" s="37"/>
      <c r="F63" s="42">
        <f t="shared" si="22"/>
        <v>790</v>
      </c>
      <c r="G63" s="42">
        <f t="shared" si="22"/>
        <v>790</v>
      </c>
      <c r="H63" s="42">
        <f t="shared" si="22"/>
        <v>0</v>
      </c>
      <c r="I63" s="42">
        <f t="shared" si="22"/>
        <v>821</v>
      </c>
      <c r="J63" s="42">
        <f t="shared" si="22"/>
        <v>821</v>
      </c>
      <c r="K63" s="42">
        <f t="shared" si="22"/>
        <v>0</v>
      </c>
      <c r="L63" s="42">
        <f t="shared" si="22"/>
        <v>854</v>
      </c>
      <c r="M63" s="42">
        <f t="shared" si="22"/>
        <v>854</v>
      </c>
      <c r="N63" s="42">
        <f t="shared" si="22"/>
        <v>0</v>
      </c>
    </row>
    <row r="64" spans="1:14" s="40" customFormat="1" ht="110.25">
      <c r="A64" s="32" t="s">
        <v>578</v>
      </c>
      <c r="B64" s="37" t="s">
        <v>939</v>
      </c>
      <c r="C64" s="37" t="s">
        <v>465</v>
      </c>
      <c r="D64" s="95" t="s">
        <v>583</v>
      </c>
      <c r="E64" s="37"/>
      <c r="F64" s="42">
        <f>SUM(F65:F66)</f>
        <v>790</v>
      </c>
      <c r="G64" s="42">
        <f aca="true" t="shared" si="23" ref="G64:N64">SUM(G65:G66)</f>
        <v>790</v>
      </c>
      <c r="H64" s="42">
        <f t="shared" si="23"/>
        <v>0</v>
      </c>
      <c r="I64" s="42">
        <f t="shared" si="23"/>
        <v>821</v>
      </c>
      <c r="J64" s="42">
        <f t="shared" si="23"/>
        <v>821</v>
      </c>
      <c r="K64" s="42">
        <f t="shared" si="23"/>
        <v>0</v>
      </c>
      <c r="L64" s="42">
        <f t="shared" si="23"/>
        <v>854</v>
      </c>
      <c r="M64" s="42">
        <f t="shared" si="23"/>
        <v>854</v>
      </c>
      <c r="N64" s="42">
        <f t="shared" si="23"/>
        <v>0</v>
      </c>
    </row>
    <row r="65" spans="1:14" s="40" customFormat="1" ht="220.5">
      <c r="A65" s="35" t="s">
        <v>70</v>
      </c>
      <c r="B65" s="37" t="s">
        <v>939</v>
      </c>
      <c r="C65" s="37" t="s">
        <v>465</v>
      </c>
      <c r="D65" s="96" t="s">
        <v>281</v>
      </c>
      <c r="E65" s="37" t="s">
        <v>428</v>
      </c>
      <c r="F65" s="42">
        <f>SUM(G65:H65)</f>
        <v>782</v>
      </c>
      <c r="G65" s="28">
        <v>782</v>
      </c>
      <c r="H65" s="28"/>
      <c r="I65" s="42">
        <f>SUM(J65:K65)</f>
        <v>821</v>
      </c>
      <c r="J65" s="28">
        <v>821</v>
      </c>
      <c r="K65" s="28"/>
      <c r="L65" s="42">
        <f>SUM(M65:N65)</f>
        <v>854</v>
      </c>
      <c r="M65" s="28">
        <v>854</v>
      </c>
      <c r="N65" s="28"/>
    </row>
    <row r="66" spans="1:14" s="40" customFormat="1" ht="126">
      <c r="A66" s="35" t="s">
        <v>807</v>
      </c>
      <c r="B66" s="37" t="s">
        <v>939</v>
      </c>
      <c r="C66" s="37" t="s">
        <v>465</v>
      </c>
      <c r="D66" s="96" t="s">
        <v>281</v>
      </c>
      <c r="E66" s="37" t="s">
        <v>430</v>
      </c>
      <c r="F66" s="42">
        <f>SUM(G66:H66)</f>
        <v>8</v>
      </c>
      <c r="G66" s="28">
        <v>8</v>
      </c>
      <c r="H66" s="28"/>
      <c r="I66" s="42">
        <f>SUM(J66:K66)</f>
        <v>0</v>
      </c>
      <c r="J66" s="28"/>
      <c r="K66" s="28"/>
      <c r="L66" s="42">
        <f>SUM(M66:N66)</f>
        <v>0</v>
      </c>
      <c r="M66" s="28"/>
      <c r="N66" s="28"/>
    </row>
    <row r="67" spans="1:14" s="40" customFormat="1" ht="79.5" customHeight="1">
      <c r="A67" s="27" t="s">
        <v>449</v>
      </c>
      <c r="B67" s="98" t="s">
        <v>939</v>
      </c>
      <c r="C67" s="86" t="s">
        <v>59</v>
      </c>
      <c r="D67" s="86"/>
      <c r="E67" s="99"/>
      <c r="F67" s="88">
        <f aca="true" t="shared" si="24" ref="F67:N67">F68</f>
        <v>4980.8</v>
      </c>
      <c r="G67" s="88">
        <f t="shared" si="24"/>
        <v>0</v>
      </c>
      <c r="H67" s="88">
        <f t="shared" si="24"/>
        <v>4980.8</v>
      </c>
      <c r="I67" s="88">
        <f t="shared" si="24"/>
        <v>4329</v>
      </c>
      <c r="J67" s="88">
        <f t="shared" si="24"/>
        <v>0</v>
      </c>
      <c r="K67" s="88">
        <f t="shared" si="24"/>
        <v>4329</v>
      </c>
      <c r="L67" s="88">
        <f t="shared" si="24"/>
        <v>4496</v>
      </c>
      <c r="M67" s="88">
        <f t="shared" si="24"/>
        <v>0</v>
      </c>
      <c r="N67" s="88">
        <f t="shared" si="24"/>
        <v>4496</v>
      </c>
    </row>
    <row r="68" spans="1:14" s="40" customFormat="1" ht="84" customHeight="1">
      <c r="A68" s="32" t="s">
        <v>566</v>
      </c>
      <c r="B68" s="101" t="s">
        <v>939</v>
      </c>
      <c r="C68" s="36" t="s">
        <v>59</v>
      </c>
      <c r="D68" s="102" t="s">
        <v>463</v>
      </c>
      <c r="E68" s="99"/>
      <c r="F68" s="42">
        <f aca="true" t="shared" si="25" ref="F68:N68">SUM(F69)</f>
        <v>4980.8</v>
      </c>
      <c r="G68" s="42">
        <f t="shared" si="25"/>
        <v>0</v>
      </c>
      <c r="H68" s="42">
        <f t="shared" si="25"/>
        <v>4980.8</v>
      </c>
      <c r="I68" s="42">
        <f t="shared" si="25"/>
        <v>4329</v>
      </c>
      <c r="J68" s="42">
        <f t="shared" si="25"/>
        <v>0</v>
      </c>
      <c r="K68" s="42">
        <f t="shared" si="25"/>
        <v>4329</v>
      </c>
      <c r="L68" s="42">
        <f t="shared" si="25"/>
        <v>4496</v>
      </c>
      <c r="M68" s="42">
        <f t="shared" si="25"/>
        <v>0</v>
      </c>
      <c r="N68" s="42">
        <f t="shared" si="25"/>
        <v>4496</v>
      </c>
    </row>
    <row r="69" spans="1:14" s="40" customFormat="1" ht="192.75" customHeight="1">
      <c r="A69" s="94" t="s">
        <v>951</v>
      </c>
      <c r="B69" s="101" t="s">
        <v>939</v>
      </c>
      <c r="C69" s="36" t="s">
        <v>59</v>
      </c>
      <c r="D69" s="102" t="s">
        <v>766</v>
      </c>
      <c r="E69" s="99"/>
      <c r="F69" s="42">
        <f>SUM(F70,F73)</f>
        <v>4980.8</v>
      </c>
      <c r="G69" s="42">
        <f aca="true" t="shared" si="26" ref="G69:N69">SUM(G70,G73)</f>
        <v>0</v>
      </c>
      <c r="H69" s="42">
        <f t="shared" si="26"/>
        <v>4980.8</v>
      </c>
      <c r="I69" s="42">
        <f t="shared" si="26"/>
        <v>4329</v>
      </c>
      <c r="J69" s="42">
        <f t="shared" si="26"/>
        <v>0</v>
      </c>
      <c r="K69" s="42">
        <f t="shared" si="26"/>
        <v>4329</v>
      </c>
      <c r="L69" s="42">
        <f t="shared" si="26"/>
        <v>4496</v>
      </c>
      <c r="M69" s="42">
        <f t="shared" si="26"/>
        <v>0</v>
      </c>
      <c r="N69" s="42">
        <f t="shared" si="26"/>
        <v>4496</v>
      </c>
    </row>
    <row r="70" spans="1:14" s="40" customFormat="1" ht="78.75">
      <c r="A70" s="94" t="s">
        <v>768</v>
      </c>
      <c r="B70" s="101" t="s">
        <v>939</v>
      </c>
      <c r="C70" s="36" t="s">
        <v>59</v>
      </c>
      <c r="D70" s="102" t="s">
        <v>767</v>
      </c>
      <c r="E70" s="99"/>
      <c r="F70" s="42">
        <f aca="true" t="shared" si="27" ref="F70:N70">SUM(F71:F72)</f>
        <v>4257.5</v>
      </c>
      <c r="G70" s="42">
        <f t="shared" si="27"/>
        <v>0</v>
      </c>
      <c r="H70" s="42">
        <f t="shared" si="27"/>
        <v>4257.5</v>
      </c>
      <c r="I70" s="42">
        <f t="shared" si="27"/>
        <v>4329</v>
      </c>
      <c r="J70" s="42">
        <f t="shared" si="27"/>
        <v>0</v>
      </c>
      <c r="K70" s="42">
        <f t="shared" si="27"/>
        <v>4329</v>
      </c>
      <c r="L70" s="42">
        <f t="shared" si="27"/>
        <v>4496</v>
      </c>
      <c r="M70" s="42">
        <f t="shared" si="27"/>
        <v>0</v>
      </c>
      <c r="N70" s="42">
        <f t="shared" si="27"/>
        <v>4496</v>
      </c>
    </row>
    <row r="71" spans="1:14" ht="220.5">
      <c r="A71" s="94" t="s">
        <v>395</v>
      </c>
      <c r="B71" s="101" t="s">
        <v>939</v>
      </c>
      <c r="C71" s="36" t="s">
        <v>59</v>
      </c>
      <c r="D71" s="36" t="s">
        <v>282</v>
      </c>
      <c r="E71" s="103">
        <v>100</v>
      </c>
      <c r="F71" s="42">
        <f>SUM(G71:H71)</f>
        <v>3896</v>
      </c>
      <c r="G71" s="42">
        <v>0</v>
      </c>
      <c r="H71" s="42">
        <v>3896</v>
      </c>
      <c r="I71" s="42">
        <f>SUM(J71:K71)</f>
        <v>4176</v>
      </c>
      <c r="J71" s="42">
        <v>0</v>
      </c>
      <c r="K71" s="42">
        <v>4176</v>
      </c>
      <c r="L71" s="42">
        <f>SUM(M71:N71)</f>
        <v>4343</v>
      </c>
      <c r="M71" s="42">
        <v>0</v>
      </c>
      <c r="N71" s="42">
        <v>4343</v>
      </c>
    </row>
    <row r="72" spans="1:14" ht="126">
      <c r="A72" s="94" t="s">
        <v>634</v>
      </c>
      <c r="B72" s="101" t="s">
        <v>939</v>
      </c>
      <c r="C72" s="36" t="s">
        <v>59</v>
      </c>
      <c r="D72" s="36" t="s">
        <v>282</v>
      </c>
      <c r="E72" s="103">
        <v>200</v>
      </c>
      <c r="F72" s="42">
        <f>SUM(G72:H72)</f>
        <v>361.5</v>
      </c>
      <c r="G72" s="42"/>
      <c r="H72" s="42">
        <f>176.9+15+169.6</f>
        <v>361.5</v>
      </c>
      <c r="I72" s="42">
        <f>SUM(J72:K72)</f>
        <v>153</v>
      </c>
      <c r="J72" s="42"/>
      <c r="K72" s="42">
        <v>153</v>
      </c>
      <c r="L72" s="42">
        <f>SUM(M72:N72)</f>
        <v>153</v>
      </c>
      <c r="M72" s="42"/>
      <c r="N72" s="42">
        <v>153</v>
      </c>
    </row>
    <row r="73" spans="1:14" ht="63">
      <c r="A73" s="94" t="s">
        <v>159</v>
      </c>
      <c r="B73" s="101" t="s">
        <v>939</v>
      </c>
      <c r="C73" s="36" t="s">
        <v>59</v>
      </c>
      <c r="D73" s="102" t="s">
        <v>160</v>
      </c>
      <c r="E73" s="103"/>
      <c r="F73" s="42">
        <f>F74</f>
        <v>723.3</v>
      </c>
      <c r="G73" s="42">
        <f aca="true" t="shared" si="28" ref="G73:N73">G74</f>
        <v>0</v>
      </c>
      <c r="H73" s="42">
        <f t="shared" si="28"/>
        <v>723.3</v>
      </c>
      <c r="I73" s="42">
        <f t="shared" si="28"/>
        <v>0</v>
      </c>
      <c r="J73" s="42">
        <f t="shared" si="28"/>
        <v>0</v>
      </c>
      <c r="K73" s="42">
        <f t="shared" si="28"/>
        <v>0</v>
      </c>
      <c r="L73" s="42">
        <f t="shared" si="28"/>
        <v>0</v>
      </c>
      <c r="M73" s="42">
        <f t="shared" si="28"/>
        <v>0</v>
      </c>
      <c r="N73" s="42">
        <f t="shared" si="28"/>
        <v>0</v>
      </c>
    </row>
    <row r="74" spans="1:14" ht="94.5">
      <c r="A74" s="94" t="s">
        <v>162</v>
      </c>
      <c r="B74" s="101" t="s">
        <v>939</v>
      </c>
      <c r="C74" s="36" t="s">
        <v>59</v>
      </c>
      <c r="D74" s="36" t="s">
        <v>161</v>
      </c>
      <c r="E74" s="103">
        <v>200</v>
      </c>
      <c r="F74" s="42">
        <f>SUM(G74:H74)</f>
        <v>723.3</v>
      </c>
      <c r="G74" s="42"/>
      <c r="H74" s="42">
        <f>73.3+650</f>
        <v>723.3</v>
      </c>
      <c r="I74" s="42"/>
      <c r="J74" s="42"/>
      <c r="K74" s="42"/>
      <c r="L74" s="42"/>
      <c r="M74" s="42"/>
      <c r="N74" s="42"/>
    </row>
    <row r="75" spans="1:14" s="40" customFormat="1" ht="63">
      <c r="A75" s="104" t="s">
        <v>239</v>
      </c>
      <c r="B75" s="98" t="s">
        <v>939</v>
      </c>
      <c r="C75" s="86" t="s">
        <v>251</v>
      </c>
      <c r="D75" s="86"/>
      <c r="E75" s="99"/>
      <c r="F75" s="88">
        <f aca="true" t="shared" si="29" ref="F75:N75">F76</f>
        <v>1358.6</v>
      </c>
      <c r="G75" s="88">
        <f t="shared" si="29"/>
        <v>0</v>
      </c>
      <c r="H75" s="88">
        <f t="shared" si="29"/>
        <v>1358.6</v>
      </c>
      <c r="I75" s="88">
        <f t="shared" si="29"/>
        <v>550</v>
      </c>
      <c r="J75" s="88">
        <f t="shared" si="29"/>
        <v>0</v>
      </c>
      <c r="K75" s="88">
        <f t="shared" si="29"/>
        <v>550</v>
      </c>
      <c r="L75" s="88">
        <f t="shared" si="29"/>
        <v>0</v>
      </c>
      <c r="M75" s="88">
        <f t="shared" si="29"/>
        <v>0</v>
      </c>
      <c r="N75" s="88">
        <f t="shared" si="29"/>
        <v>0</v>
      </c>
    </row>
    <row r="76" spans="1:14" ht="81" customHeight="1">
      <c r="A76" s="106" t="s">
        <v>566</v>
      </c>
      <c r="B76" s="101" t="s">
        <v>939</v>
      </c>
      <c r="C76" s="36" t="s">
        <v>251</v>
      </c>
      <c r="D76" s="102" t="s">
        <v>804</v>
      </c>
      <c r="E76" s="103"/>
      <c r="F76" s="42">
        <f>SUM(F77,)</f>
        <v>1358.6</v>
      </c>
      <c r="G76" s="42">
        <f aca="true" t="shared" si="30" ref="G76:N76">SUM(G77,)</f>
        <v>0</v>
      </c>
      <c r="H76" s="42">
        <f t="shared" si="30"/>
        <v>1358.6</v>
      </c>
      <c r="I76" s="42">
        <f t="shared" si="30"/>
        <v>550</v>
      </c>
      <c r="J76" s="42">
        <f t="shared" si="30"/>
        <v>0</v>
      </c>
      <c r="K76" s="42">
        <f t="shared" si="30"/>
        <v>550</v>
      </c>
      <c r="L76" s="42">
        <f t="shared" si="30"/>
        <v>0</v>
      </c>
      <c r="M76" s="42">
        <f t="shared" si="30"/>
        <v>0</v>
      </c>
      <c r="N76" s="42">
        <f t="shared" si="30"/>
        <v>0</v>
      </c>
    </row>
    <row r="77" spans="1:14" ht="162" customHeight="1">
      <c r="A77" s="107" t="s">
        <v>891</v>
      </c>
      <c r="B77" s="101" t="s">
        <v>939</v>
      </c>
      <c r="C77" s="36" t="s">
        <v>251</v>
      </c>
      <c r="D77" s="102" t="s">
        <v>240</v>
      </c>
      <c r="E77" s="103"/>
      <c r="F77" s="42">
        <f>SUM(F78,F80)</f>
        <v>1358.6</v>
      </c>
      <c r="G77" s="42">
        <f aca="true" t="shared" si="31" ref="G77:N77">SUM(G78,G80)</f>
        <v>0</v>
      </c>
      <c r="H77" s="42">
        <f t="shared" si="31"/>
        <v>1358.6</v>
      </c>
      <c r="I77" s="42">
        <f t="shared" si="31"/>
        <v>550</v>
      </c>
      <c r="J77" s="42">
        <f t="shared" si="31"/>
        <v>0</v>
      </c>
      <c r="K77" s="42">
        <f t="shared" si="31"/>
        <v>550</v>
      </c>
      <c r="L77" s="42">
        <f t="shared" si="31"/>
        <v>0</v>
      </c>
      <c r="M77" s="42">
        <f t="shared" si="31"/>
        <v>0</v>
      </c>
      <c r="N77" s="42">
        <f t="shared" si="31"/>
        <v>0</v>
      </c>
    </row>
    <row r="78" spans="1:14" ht="78.75">
      <c r="A78" s="107" t="s">
        <v>910</v>
      </c>
      <c r="B78" s="101" t="s">
        <v>939</v>
      </c>
      <c r="C78" s="36" t="s">
        <v>251</v>
      </c>
      <c r="D78" s="102" t="s">
        <v>908</v>
      </c>
      <c r="E78" s="103"/>
      <c r="F78" s="42">
        <f>F79</f>
        <v>150</v>
      </c>
      <c r="G78" s="42">
        <f aca="true" t="shared" si="32" ref="G78:N78">G79</f>
        <v>0</v>
      </c>
      <c r="H78" s="42">
        <f t="shared" si="32"/>
        <v>150</v>
      </c>
      <c r="I78" s="42">
        <f t="shared" si="32"/>
        <v>0</v>
      </c>
      <c r="J78" s="42">
        <f t="shared" si="32"/>
        <v>0</v>
      </c>
      <c r="K78" s="42">
        <f t="shared" si="32"/>
        <v>0</v>
      </c>
      <c r="L78" s="42">
        <f t="shared" si="32"/>
        <v>0</v>
      </c>
      <c r="M78" s="42">
        <f t="shared" si="32"/>
        <v>0</v>
      </c>
      <c r="N78" s="42">
        <f t="shared" si="32"/>
        <v>0</v>
      </c>
    </row>
    <row r="79" spans="1:14" ht="78.75">
      <c r="A79" s="107" t="s">
        <v>797</v>
      </c>
      <c r="B79" s="101" t="s">
        <v>939</v>
      </c>
      <c r="C79" s="36" t="s">
        <v>251</v>
      </c>
      <c r="D79" s="36" t="s">
        <v>909</v>
      </c>
      <c r="E79" s="103">
        <v>300</v>
      </c>
      <c r="F79" s="42">
        <f>SUM(G79:H79)</f>
        <v>150</v>
      </c>
      <c r="G79" s="42"/>
      <c r="H79" s="42">
        <v>150</v>
      </c>
      <c r="I79" s="42">
        <f>SUM(J79:K79)</f>
        <v>0</v>
      </c>
      <c r="J79" s="42"/>
      <c r="K79" s="42"/>
      <c r="L79" s="42">
        <f>SUM(M79:N79)</f>
        <v>0</v>
      </c>
      <c r="M79" s="42"/>
      <c r="N79" s="42"/>
    </row>
    <row r="80" spans="1:14" ht="63">
      <c r="A80" s="107" t="s">
        <v>243</v>
      </c>
      <c r="B80" s="101" t="s">
        <v>939</v>
      </c>
      <c r="C80" s="36" t="s">
        <v>251</v>
      </c>
      <c r="D80" s="102" t="s">
        <v>244</v>
      </c>
      <c r="E80" s="103"/>
      <c r="F80" s="42">
        <f aca="true" t="shared" si="33" ref="F80:N80">F81</f>
        <v>1208.6</v>
      </c>
      <c r="G80" s="42">
        <f t="shared" si="33"/>
        <v>0</v>
      </c>
      <c r="H80" s="42">
        <f t="shared" si="33"/>
        <v>1208.6</v>
      </c>
      <c r="I80" s="42">
        <f t="shared" si="33"/>
        <v>550</v>
      </c>
      <c r="J80" s="42">
        <f t="shared" si="33"/>
        <v>0</v>
      </c>
      <c r="K80" s="42">
        <f t="shared" si="33"/>
        <v>550</v>
      </c>
      <c r="L80" s="42">
        <f t="shared" si="33"/>
        <v>0</v>
      </c>
      <c r="M80" s="42">
        <f t="shared" si="33"/>
        <v>0</v>
      </c>
      <c r="N80" s="42">
        <f t="shared" si="33"/>
        <v>0</v>
      </c>
    </row>
    <row r="81" spans="1:14" ht="94.5">
      <c r="A81" s="107" t="s">
        <v>241</v>
      </c>
      <c r="B81" s="101" t="s">
        <v>939</v>
      </c>
      <c r="C81" s="36" t="s">
        <v>251</v>
      </c>
      <c r="D81" s="36" t="s">
        <v>242</v>
      </c>
      <c r="E81" s="103">
        <v>200</v>
      </c>
      <c r="F81" s="42">
        <f>SUM(G81:H81)</f>
        <v>1208.6</v>
      </c>
      <c r="G81" s="42"/>
      <c r="H81" s="42">
        <v>1208.6</v>
      </c>
      <c r="I81" s="42">
        <f>SUM(J81:K81)</f>
        <v>550</v>
      </c>
      <c r="J81" s="42"/>
      <c r="K81" s="42">
        <v>550</v>
      </c>
      <c r="L81" s="42">
        <f>SUM(M81:N81)</f>
        <v>0</v>
      </c>
      <c r="M81" s="42"/>
      <c r="N81" s="42"/>
    </row>
    <row r="82" spans="1:14" ht="15.75">
      <c r="A82" s="31" t="s">
        <v>433</v>
      </c>
      <c r="B82" s="87" t="s">
        <v>465</v>
      </c>
      <c r="C82" s="37"/>
      <c r="D82" s="37"/>
      <c r="E82" s="37"/>
      <c r="F82" s="88">
        <f aca="true" t="shared" si="34" ref="F82:N82">SUM(F83,F90,F107,F98)</f>
        <v>90241.9</v>
      </c>
      <c r="G82" s="88">
        <f t="shared" si="34"/>
        <v>11925.8</v>
      </c>
      <c r="H82" s="88">
        <f t="shared" si="34"/>
        <v>78316.1</v>
      </c>
      <c r="I82" s="88">
        <f t="shared" si="34"/>
        <v>73561.79999999999</v>
      </c>
      <c r="J82" s="88">
        <f t="shared" si="34"/>
        <v>7114.200000000001</v>
      </c>
      <c r="K82" s="88">
        <f t="shared" si="34"/>
        <v>66447.6</v>
      </c>
      <c r="L82" s="88">
        <f t="shared" si="34"/>
        <v>73403.8</v>
      </c>
      <c r="M82" s="88">
        <f t="shared" si="34"/>
        <v>8162.8</v>
      </c>
      <c r="N82" s="88">
        <f t="shared" si="34"/>
        <v>65241</v>
      </c>
    </row>
    <row r="83" spans="1:14" ht="31.5">
      <c r="A83" s="31" t="s">
        <v>43</v>
      </c>
      <c r="B83" s="87" t="s">
        <v>465</v>
      </c>
      <c r="C83" s="87" t="s">
        <v>470</v>
      </c>
      <c r="D83" s="37"/>
      <c r="E83" s="37"/>
      <c r="F83" s="88">
        <f aca="true" t="shared" si="35" ref="F83:N84">SUM(F84,)</f>
        <v>467.1</v>
      </c>
      <c r="G83" s="88">
        <f t="shared" si="35"/>
        <v>467.1</v>
      </c>
      <c r="H83" s="88">
        <f t="shared" si="35"/>
        <v>0</v>
      </c>
      <c r="I83" s="88">
        <f t="shared" si="35"/>
        <v>395.5</v>
      </c>
      <c r="J83" s="88">
        <f t="shared" si="35"/>
        <v>395.5</v>
      </c>
      <c r="K83" s="88">
        <f t="shared" si="35"/>
        <v>0</v>
      </c>
      <c r="L83" s="88">
        <f t="shared" si="35"/>
        <v>333.4</v>
      </c>
      <c r="M83" s="88">
        <f t="shared" si="35"/>
        <v>333.4</v>
      </c>
      <c r="N83" s="88">
        <f t="shared" si="35"/>
        <v>0</v>
      </c>
    </row>
    <row r="84" spans="1:14" ht="78.75">
      <c r="A84" s="32" t="s">
        <v>651</v>
      </c>
      <c r="B84" s="46" t="s">
        <v>465</v>
      </c>
      <c r="C84" s="46" t="s">
        <v>470</v>
      </c>
      <c r="D84" s="95" t="s">
        <v>871</v>
      </c>
      <c r="E84" s="37"/>
      <c r="F84" s="42">
        <f t="shared" si="35"/>
        <v>467.1</v>
      </c>
      <c r="G84" s="42">
        <f t="shared" si="35"/>
        <v>467.1</v>
      </c>
      <c r="H84" s="42">
        <f t="shared" si="35"/>
        <v>0</v>
      </c>
      <c r="I84" s="42">
        <f t="shared" si="35"/>
        <v>395.5</v>
      </c>
      <c r="J84" s="42">
        <f t="shared" si="35"/>
        <v>395.5</v>
      </c>
      <c r="K84" s="42">
        <f t="shared" si="35"/>
        <v>0</v>
      </c>
      <c r="L84" s="42">
        <f t="shared" si="35"/>
        <v>333.4</v>
      </c>
      <c r="M84" s="42">
        <f t="shared" si="35"/>
        <v>333.4</v>
      </c>
      <c r="N84" s="42">
        <f t="shared" si="35"/>
        <v>0</v>
      </c>
    </row>
    <row r="85" spans="1:14" ht="141.75">
      <c r="A85" s="32" t="s">
        <v>652</v>
      </c>
      <c r="B85" s="46" t="s">
        <v>465</v>
      </c>
      <c r="C85" s="46" t="s">
        <v>470</v>
      </c>
      <c r="D85" s="95" t="s">
        <v>209</v>
      </c>
      <c r="E85" s="37"/>
      <c r="F85" s="42">
        <f aca="true" t="shared" si="36" ref="F85:N85">SUM(F86,F88)</f>
        <v>467.1</v>
      </c>
      <c r="G85" s="42">
        <f t="shared" si="36"/>
        <v>467.1</v>
      </c>
      <c r="H85" s="42">
        <f t="shared" si="36"/>
        <v>0</v>
      </c>
      <c r="I85" s="42">
        <f t="shared" si="36"/>
        <v>395.5</v>
      </c>
      <c r="J85" s="42">
        <f t="shared" si="36"/>
        <v>395.5</v>
      </c>
      <c r="K85" s="42">
        <f t="shared" si="36"/>
        <v>0</v>
      </c>
      <c r="L85" s="42">
        <f t="shared" si="36"/>
        <v>333.4</v>
      </c>
      <c r="M85" s="42">
        <f t="shared" si="36"/>
        <v>333.4</v>
      </c>
      <c r="N85" s="42">
        <f t="shared" si="36"/>
        <v>0</v>
      </c>
    </row>
    <row r="86" spans="1:14" ht="78.75">
      <c r="A86" s="35" t="s">
        <v>75</v>
      </c>
      <c r="B86" s="46" t="s">
        <v>465</v>
      </c>
      <c r="C86" s="46" t="s">
        <v>470</v>
      </c>
      <c r="D86" s="95" t="s">
        <v>621</v>
      </c>
      <c r="E86" s="37"/>
      <c r="F86" s="42">
        <f aca="true" t="shared" si="37" ref="F86:N86">SUM(F87:F87)</f>
        <v>81.1</v>
      </c>
      <c r="G86" s="42">
        <f t="shared" si="37"/>
        <v>81.1</v>
      </c>
      <c r="H86" s="42">
        <f t="shared" si="37"/>
        <v>0</v>
      </c>
      <c r="I86" s="42">
        <f t="shared" si="37"/>
        <v>84.3</v>
      </c>
      <c r="J86" s="42">
        <f t="shared" si="37"/>
        <v>84.3</v>
      </c>
      <c r="K86" s="42">
        <f t="shared" si="37"/>
        <v>0</v>
      </c>
      <c r="L86" s="42">
        <f t="shared" si="37"/>
        <v>84.3</v>
      </c>
      <c r="M86" s="42">
        <f t="shared" si="37"/>
        <v>84.3</v>
      </c>
      <c r="N86" s="42">
        <f t="shared" si="37"/>
        <v>0</v>
      </c>
    </row>
    <row r="87" spans="1:14" ht="267.75">
      <c r="A87" s="35" t="s">
        <v>746</v>
      </c>
      <c r="B87" s="46" t="s">
        <v>465</v>
      </c>
      <c r="C87" s="46" t="s">
        <v>470</v>
      </c>
      <c r="D87" s="96" t="s">
        <v>2</v>
      </c>
      <c r="E87" s="37" t="s">
        <v>428</v>
      </c>
      <c r="F87" s="42">
        <f>SUM(G87:H87)</f>
        <v>81.1</v>
      </c>
      <c r="G87" s="42">
        <v>81.1</v>
      </c>
      <c r="H87" s="42"/>
      <c r="I87" s="42">
        <f>SUM(J87:K87)</f>
        <v>84.3</v>
      </c>
      <c r="J87" s="42">
        <v>84.3</v>
      </c>
      <c r="K87" s="42"/>
      <c r="L87" s="42">
        <f>SUM(M87:N87)</f>
        <v>84.3</v>
      </c>
      <c r="M87" s="42">
        <v>84.3</v>
      </c>
      <c r="N87" s="42"/>
    </row>
    <row r="88" spans="1:14" ht="63">
      <c r="A88" s="35" t="s">
        <v>385</v>
      </c>
      <c r="B88" s="37" t="s">
        <v>465</v>
      </c>
      <c r="C88" s="37" t="s">
        <v>470</v>
      </c>
      <c r="D88" s="95" t="s">
        <v>383</v>
      </c>
      <c r="E88" s="37"/>
      <c r="F88" s="42">
        <f aca="true" t="shared" si="38" ref="F88:N88">F89</f>
        <v>386</v>
      </c>
      <c r="G88" s="42">
        <f t="shared" si="38"/>
        <v>386</v>
      </c>
      <c r="H88" s="42">
        <f t="shared" si="38"/>
        <v>0</v>
      </c>
      <c r="I88" s="42">
        <f t="shared" si="38"/>
        <v>311.2</v>
      </c>
      <c r="J88" s="42">
        <f t="shared" si="38"/>
        <v>311.2</v>
      </c>
      <c r="K88" s="42">
        <f t="shared" si="38"/>
        <v>0</v>
      </c>
      <c r="L88" s="42">
        <f t="shared" si="38"/>
        <v>249.1</v>
      </c>
      <c r="M88" s="42">
        <f t="shared" si="38"/>
        <v>249.1</v>
      </c>
      <c r="N88" s="42">
        <f t="shared" si="38"/>
        <v>0</v>
      </c>
    </row>
    <row r="89" spans="1:14" ht="157.5">
      <c r="A89" s="35" t="s">
        <v>76</v>
      </c>
      <c r="B89" s="37" t="s">
        <v>465</v>
      </c>
      <c r="C89" s="37" t="s">
        <v>470</v>
      </c>
      <c r="D89" s="96" t="s">
        <v>384</v>
      </c>
      <c r="E89" s="37" t="s">
        <v>53</v>
      </c>
      <c r="F89" s="42">
        <f>G89+H89</f>
        <v>386</v>
      </c>
      <c r="G89" s="28">
        <v>386</v>
      </c>
      <c r="H89" s="28"/>
      <c r="I89" s="42">
        <f>J89+K89</f>
        <v>311.2</v>
      </c>
      <c r="J89" s="28">
        <v>311.2</v>
      </c>
      <c r="K89" s="28"/>
      <c r="L89" s="42">
        <f>M89+N89</f>
        <v>249.1</v>
      </c>
      <c r="M89" s="28">
        <v>249.1</v>
      </c>
      <c r="N89" s="28"/>
    </row>
    <row r="90" spans="1:14" ht="15.75">
      <c r="A90" s="31" t="s">
        <v>44</v>
      </c>
      <c r="B90" s="87" t="s">
        <v>465</v>
      </c>
      <c r="C90" s="87" t="s">
        <v>941</v>
      </c>
      <c r="D90" s="37"/>
      <c r="E90" s="37"/>
      <c r="F90" s="88">
        <f aca="true" t="shared" si="39" ref="F90:N91">F91</f>
        <v>4327.1</v>
      </c>
      <c r="G90" s="88">
        <f t="shared" si="39"/>
        <v>8.1</v>
      </c>
      <c r="H90" s="88">
        <f t="shared" si="39"/>
        <v>4319</v>
      </c>
      <c r="I90" s="88">
        <f t="shared" si="39"/>
        <v>4327.1</v>
      </c>
      <c r="J90" s="88">
        <f t="shared" si="39"/>
        <v>8.1</v>
      </c>
      <c r="K90" s="88">
        <f t="shared" si="39"/>
        <v>4319</v>
      </c>
      <c r="L90" s="88">
        <f t="shared" si="39"/>
        <v>1753</v>
      </c>
      <c r="M90" s="88">
        <f t="shared" si="39"/>
        <v>8.1</v>
      </c>
      <c r="N90" s="88">
        <f t="shared" si="39"/>
        <v>1744.9</v>
      </c>
    </row>
    <row r="91" spans="1:14" ht="94.5">
      <c r="A91" s="32" t="s">
        <v>110</v>
      </c>
      <c r="B91" s="46" t="s">
        <v>465</v>
      </c>
      <c r="C91" s="46" t="s">
        <v>941</v>
      </c>
      <c r="D91" s="95" t="s">
        <v>325</v>
      </c>
      <c r="E91" s="37"/>
      <c r="F91" s="42">
        <f t="shared" si="39"/>
        <v>4327.1</v>
      </c>
      <c r="G91" s="42">
        <f t="shared" si="39"/>
        <v>8.1</v>
      </c>
      <c r="H91" s="42">
        <f t="shared" si="39"/>
        <v>4319</v>
      </c>
      <c r="I91" s="42">
        <f t="shared" si="39"/>
        <v>4327.1</v>
      </c>
      <c r="J91" s="42">
        <f t="shared" si="39"/>
        <v>8.1</v>
      </c>
      <c r="K91" s="42">
        <f t="shared" si="39"/>
        <v>4319</v>
      </c>
      <c r="L91" s="42">
        <f t="shared" si="39"/>
        <v>1753</v>
      </c>
      <c r="M91" s="42">
        <f t="shared" si="39"/>
        <v>8.1</v>
      </c>
      <c r="N91" s="42">
        <f t="shared" si="39"/>
        <v>1744.9</v>
      </c>
    </row>
    <row r="92" spans="1:14" ht="141.75">
      <c r="A92" s="32" t="s">
        <v>109</v>
      </c>
      <c r="B92" s="46" t="s">
        <v>465</v>
      </c>
      <c r="C92" s="46" t="s">
        <v>941</v>
      </c>
      <c r="D92" s="95" t="s">
        <v>326</v>
      </c>
      <c r="E92" s="37"/>
      <c r="F92" s="42">
        <f>SUM(F93,F96)</f>
        <v>4327.1</v>
      </c>
      <c r="G92" s="42">
        <f aca="true" t="shared" si="40" ref="G92:N92">SUM(G93,G96)</f>
        <v>8.1</v>
      </c>
      <c r="H92" s="42">
        <f t="shared" si="40"/>
        <v>4319</v>
      </c>
      <c r="I92" s="42">
        <f t="shared" si="40"/>
        <v>4327.1</v>
      </c>
      <c r="J92" s="42">
        <f t="shared" si="40"/>
        <v>8.1</v>
      </c>
      <c r="K92" s="42">
        <f t="shared" si="40"/>
        <v>4319</v>
      </c>
      <c r="L92" s="42">
        <f t="shared" si="40"/>
        <v>1753</v>
      </c>
      <c r="M92" s="42">
        <f t="shared" si="40"/>
        <v>8.1</v>
      </c>
      <c r="N92" s="42">
        <f t="shared" si="40"/>
        <v>1744.9</v>
      </c>
    </row>
    <row r="93" spans="1:14" ht="47.25">
      <c r="A93" s="32" t="s">
        <v>329</v>
      </c>
      <c r="B93" s="46" t="s">
        <v>465</v>
      </c>
      <c r="C93" s="46" t="s">
        <v>941</v>
      </c>
      <c r="D93" s="95" t="s">
        <v>327</v>
      </c>
      <c r="E93" s="37"/>
      <c r="F93" s="42">
        <f>SUM(F94:F95)</f>
        <v>3469.1</v>
      </c>
      <c r="G93" s="42">
        <f aca="true" t="shared" si="41" ref="G93:N93">SUM(G94:G95)</f>
        <v>8.1</v>
      </c>
      <c r="H93" s="42">
        <f t="shared" si="41"/>
        <v>3461</v>
      </c>
      <c r="I93" s="42">
        <f t="shared" si="41"/>
        <v>3469.1</v>
      </c>
      <c r="J93" s="42">
        <f t="shared" si="41"/>
        <v>8.1</v>
      </c>
      <c r="K93" s="42">
        <f>SUM(K94:K95)</f>
        <v>3461</v>
      </c>
      <c r="L93" s="42">
        <f t="shared" si="41"/>
        <v>1753</v>
      </c>
      <c r="M93" s="42">
        <f t="shared" si="41"/>
        <v>8.1</v>
      </c>
      <c r="N93" s="42">
        <f t="shared" si="41"/>
        <v>1744.9</v>
      </c>
    </row>
    <row r="94" spans="1:14" ht="78.75">
      <c r="A94" s="94" t="s">
        <v>555</v>
      </c>
      <c r="B94" s="46" t="s">
        <v>465</v>
      </c>
      <c r="C94" s="46" t="s">
        <v>941</v>
      </c>
      <c r="D94" s="96" t="s">
        <v>284</v>
      </c>
      <c r="E94" s="37" t="s">
        <v>430</v>
      </c>
      <c r="F94" s="42">
        <f>SUM(G94:H94)</f>
        <v>3461</v>
      </c>
      <c r="G94" s="42">
        <v>0</v>
      </c>
      <c r="H94" s="42">
        <v>3461</v>
      </c>
      <c r="I94" s="42">
        <f>SUM(J94:K94)</f>
        <v>3461</v>
      </c>
      <c r="J94" s="42">
        <v>0</v>
      </c>
      <c r="K94" s="42">
        <v>3461</v>
      </c>
      <c r="L94" s="42">
        <f>SUM(M94:N94)</f>
        <v>1744.9</v>
      </c>
      <c r="M94" s="42">
        <v>0</v>
      </c>
      <c r="N94" s="42">
        <v>1744.9</v>
      </c>
    </row>
    <row r="95" spans="1:14" ht="252">
      <c r="A95" s="94" t="s">
        <v>745</v>
      </c>
      <c r="B95" s="46" t="s">
        <v>465</v>
      </c>
      <c r="C95" s="46" t="s">
        <v>941</v>
      </c>
      <c r="D95" s="96" t="s">
        <v>586</v>
      </c>
      <c r="E95" s="37" t="s">
        <v>428</v>
      </c>
      <c r="F95" s="42">
        <f>SUM(G95:H95)</f>
        <v>8.1</v>
      </c>
      <c r="G95" s="42">
        <v>8.1</v>
      </c>
      <c r="H95" s="42">
        <v>0</v>
      </c>
      <c r="I95" s="42">
        <f>SUM(J95:K95)</f>
        <v>8.1</v>
      </c>
      <c r="J95" s="42">
        <v>8.1</v>
      </c>
      <c r="K95" s="42">
        <v>0</v>
      </c>
      <c r="L95" s="42">
        <f>SUM(M95:N95)</f>
        <v>8.1</v>
      </c>
      <c r="M95" s="42">
        <v>8.1</v>
      </c>
      <c r="N95" s="42">
        <v>0</v>
      </c>
    </row>
    <row r="96" spans="1:14" ht="63">
      <c r="A96" s="94" t="s">
        <v>588</v>
      </c>
      <c r="B96" s="46" t="s">
        <v>465</v>
      </c>
      <c r="C96" s="46" t="s">
        <v>941</v>
      </c>
      <c r="D96" s="95" t="s">
        <v>587</v>
      </c>
      <c r="E96" s="37"/>
      <c r="F96" s="42">
        <f>F97</f>
        <v>858</v>
      </c>
      <c r="G96" s="42">
        <f aca="true" t="shared" si="42" ref="G96:N96">G97</f>
        <v>0</v>
      </c>
      <c r="H96" s="42">
        <f t="shared" si="42"/>
        <v>858</v>
      </c>
      <c r="I96" s="42">
        <f t="shared" si="42"/>
        <v>858</v>
      </c>
      <c r="J96" s="42">
        <f t="shared" si="42"/>
        <v>0</v>
      </c>
      <c r="K96" s="42">
        <f t="shared" si="42"/>
        <v>858</v>
      </c>
      <c r="L96" s="42">
        <f t="shared" si="42"/>
        <v>0</v>
      </c>
      <c r="M96" s="42">
        <f t="shared" si="42"/>
        <v>0</v>
      </c>
      <c r="N96" s="42">
        <f t="shared" si="42"/>
        <v>0</v>
      </c>
    </row>
    <row r="97" spans="1:14" ht="126">
      <c r="A97" s="94" t="s">
        <v>556</v>
      </c>
      <c r="B97" s="46" t="s">
        <v>465</v>
      </c>
      <c r="C97" s="46" t="s">
        <v>941</v>
      </c>
      <c r="D97" s="96" t="s">
        <v>972</v>
      </c>
      <c r="E97" s="37" t="s">
        <v>430</v>
      </c>
      <c r="F97" s="42">
        <f>SUM(G97:H97)</f>
        <v>858</v>
      </c>
      <c r="G97" s="42"/>
      <c r="H97" s="42">
        <v>858</v>
      </c>
      <c r="I97" s="42">
        <f>SUM(J97:K97)</f>
        <v>858</v>
      </c>
      <c r="J97" s="42"/>
      <c r="K97" s="42">
        <v>858</v>
      </c>
      <c r="L97" s="42">
        <f>SUM(M97:N97)</f>
        <v>0</v>
      </c>
      <c r="M97" s="42"/>
      <c r="N97" s="42"/>
    </row>
    <row r="98" spans="1:14" s="40" customFormat="1" ht="31.5">
      <c r="A98" s="31" t="s">
        <v>825</v>
      </c>
      <c r="B98" s="87" t="s">
        <v>465</v>
      </c>
      <c r="C98" s="87" t="s">
        <v>940</v>
      </c>
      <c r="D98" s="108"/>
      <c r="E98" s="89"/>
      <c r="F98" s="88">
        <f>SUM(F99,F104)</f>
        <v>26624</v>
      </c>
      <c r="G98" s="88">
        <f aca="true" t="shared" si="43" ref="G98:N98">SUM(G99,G104)</f>
        <v>6036.4</v>
      </c>
      <c r="H98" s="88">
        <f t="shared" si="43"/>
        <v>20587.600000000002</v>
      </c>
      <c r="I98" s="88">
        <f t="shared" si="43"/>
        <v>14827</v>
      </c>
      <c r="J98" s="88">
        <f t="shared" si="43"/>
        <v>0</v>
      </c>
      <c r="K98" s="88">
        <f t="shared" si="43"/>
        <v>14827</v>
      </c>
      <c r="L98" s="88">
        <f t="shared" si="43"/>
        <v>14572</v>
      </c>
      <c r="M98" s="88">
        <f t="shared" si="43"/>
        <v>0</v>
      </c>
      <c r="N98" s="88">
        <f t="shared" si="43"/>
        <v>14572</v>
      </c>
    </row>
    <row r="99" spans="1:14" s="40" customFormat="1" ht="94.5">
      <c r="A99" s="32" t="s">
        <v>110</v>
      </c>
      <c r="B99" s="46" t="s">
        <v>465</v>
      </c>
      <c r="C99" s="46" t="s">
        <v>940</v>
      </c>
      <c r="D99" s="95" t="s">
        <v>325</v>
      </c>
      <c r="E99" s="89"/>
      <c r="F99" s="42">
        <f>F100</f>
        <v>20269.9</v>
      </c>
      <c r="G99" s="42">
        <f aca="true" t="shared" si="44" ref="G99:N99">G100</f>
        <v>0</v>
      </c>
      <c r="H99" s="42">
        <f t="shared" si="44"/>
        <v>20269.9</v>
      </c>
      <c r="I99" s="42">
        <f>I100</f>
        <v>14827</v>
      </c>
      <c r="J99" s="42">
        <f t="shared" si="44"/>
        <v>0</v>
      </c>
      <c r="K99" s="42">
        <f t="shared" si="44"/>
        <v>14827</v>
      </c>
      <c r="L99" s="42">
        <f>L100</f>
        <v>14572</v>
      </c>
      <c r="M99" s="42">
        <f t="shared" si="44"/>
        <v>0</v>
      </c>
      <c r="N99" s="42">
        <f t="shared" si="44"/>
        <v>14572</v>
      </c>
    </row>
    <row r="100" spans="1:14" s="40" customFormat="1" ht="141.75">
      <c r="A100" s="32" t="s">
        <v>861</v>
      </c>
      <c r="B100" s="46" t="s">
        <v>465</v>
      </c>
      <c r="C100" s="46" t="s">
        <v>940</v>
      </c>
      <c r="D100" s="95" t="s">
        <v>330</v>
      </c>
      <c r="E100" s="89"/>
      <c r="F100" s="42">
        <f>SUM(F101,)</f>
        <v>20269.9</v>
      </c>
      <c r="G100" s="42">
        <f aca="true" t="shared" si="45" ref="G100:N100">SUM(G101,)</f>
        <v>0</v>
      </c>
      <c r="H100" s="42">
        <f t="shared" si="45"/>
        <v>20269.9</v>
      </c>
      <c r="I100" s="42">
        <f t="shared" si="45"/>
        <v>14827</v>
      </c>
      <c r="J100" s="42">
        <f t="shared" si="45"/>
        <v>0</v>
      </c>
      <c r="K100" s="42">
        <f t="shared" si="45"/>
        <v>14827</v>
      </c>
      <c r="L100" s="42">
        <f t="shared" si="45"/>
        <v>14572</v>
      </c>
      <c r="M100" s="42">
        <f t="shared" si="45"/>
        <v>0</v>
      </c>
      <c r="N100" s="42">
        <f t="shared" si="45"/>
        <v>14572</v>
      </c>
    </row>
    <row r="101" spans="1:14" s="40" customFormat="1" ht="78.75">
      <c r="A101" s="32" t="s">
        <v>332</v>
      </c>
      <c r="B101" s="46" t="s">
        <v>465</v>
      </c>
      <c r="C101" s="46" t="s">
        <v>940</v>
      </c>
      <c r="D101" s="95" t="s">
        <v>331</v>
      </c>
      <c r="E101" s="89"/>
      <c r="F101" s="42">
        <f>SUM(F102:F103)</f>
        <v>20269.9</v>
      </c>
      <c r="G101" s="42">
        <f aca="true" t="shared" si="46" ref="G101:N101">SUM(G102:G103)</f>
        <v>0</v>
      </c>
      <c r="H101" s="42">
        <f t="shared" si="46"/>
        <v>20269.9</v>
      </c>
      <c r="I101" s="42">
        <f t="shared" si="46"/>
        <v>14827</v>
      </c>
      <c r="J101" s="42">
        <f t="shared" si="46"/>
        <v>0</v>
      </c>
      <c r="K101" s="42">
        <f t="shared" si="46"/>
        <v>14827</v>
      </c>
      <c r="L101" s="42">
        <f t="shared" si="46"/>
        <v>14572</v>
      </c>
      <c r="M101" s="42">
        <f t="shared" si="46"/>
        <v>0</v>
      </c>
      <c r="N101" s="42">
        <f t="shared" si="46"/>
        <v>14572</v>
      </c>
    </row>
    <row r="102" spans="1:14" s="40" customFormat="1" ht="110.25">
      <c r="A102" s="94" t="s">
        <v>96</v>
      </c>
      <c r="B102" s="46" t="s">
        <v>465</v>
      </c>
      <c r="C102" s="46" t="s">
        <v>940</v>
      </c>
      <c r="D102" s="96" t="s">
        <v>377</v>
      </c>
      <c r="E102" s="37" t="s">
        <v>430</v>
      </c>
      <c r="F102" s="42">
        <f>SUM(G102:H102)</f>
        <v>134.4</v>
      </c>
      <c r="G102" s="42"/>
      <c r="H102" s="187">
        <v>134.4</v>
      </c>
      <c r="I102" s="42">
        <f>SUM(J102:K102)</f>
        <v>0</v>
      </c>
      <c r="J102" s="42"/>
      <c r="K102" s="42"/>
      <c r="L102" s="42">
        <f>SUM(M102:N102)</f>
        <v>0</v>
      </c>
      <c r="M102" s="42"/>
      <c r="N102" s="42"/>
    </row>
    <row r="103" spans="1:14" s="40" customFormat="1" ht="126">
      <c r="A103" s="94" t="s">
        <v>376</v>
      </c>
      <c r="B103" s="46" t="s">
        <v>465</v>
      </c>
      <c r="C103" s="46" t="s">
        <v>940</v>
      </c>
      <c r="D103" s="96" t="s">
        <v>377</v>
      </c>
      <c r="E103" s="37" t="s">
        <v>53</v>
      </c>
      <c r="F103" s="42">
        <f>SUM(G103:H103)</f>
        <v>20135.5</v>
      </c>
      <c r="G103" s="42"/>
      <c r="H103" s="187">
        <v>20135.5</v>
      </c>
      <c r="I103" s="42">
        <f>SUM(J103:K103)</f>
        <v>14827</v>
      </c>
      <c r="J103" s="42"/>
      <c r="K103" s="42">
        <v>14827</v>
      </c>
      <c r="L103" s="42">
        <f>SUM(M103:N103)</f>
        <v>14572</v>
      </c>
      <c r="M103" s="42"/>
      <c r="N103" s="42">
        <v>14572</v>
      </c>
    </row>
    <row r="104" spans="1:14" ht="47.25">
      <c r="A104" s="90" t="s">
        <v>585</v>
      </c>
      <c r="B104" s="46" t="s">
        <v>465</v>
      </c>
      <c r="C104" s="46" t="s">
        <v>940</v>
      </c>
      <c r="D104" s="92" t="s">
        <v>786</v>
      </c>
      <c r="E104" s="37"/>
      <c r="F104" s="42">
        <f>F105</f>
        <v>6354.099999999999</v>
      </c>
      <c r="G104" s="42">
        <f aca="true" t="shared" si="47" ref="G104:N105">G105</f>
        <v>6036.4</v>
      </c>
      <c r="H104" s="42">
        <f t="shared" si="47"/>
        <v>317.7</v>
      </c>
      <c r="I104" s="42">
        <f t="shared" si="47"/>
        <v>0</v>
      </c>
      <c r="J104" s="42">
        <f t="shared" si="47"/>
        <v>0</v>
      </c>
      <c r="K104" s="42">
        <f t="shared" si="47"/>
        <v>0</v>
      </c>
      <c r="L104" s="42">
        <f t="shared" si="47"/>
        <v>0</v>
      </c>
      <c r="M104" s="42">
        <f t="shared" si="47"/>
        <v>0</v>
      </c>
      <c r="N104" s="42">
        <f t="shared" si="47"/>
        <v>0</v>
      </c>
    </row>
    <row r="105" spans="1:14" s="40" customFormat="1" ht="31.5">
      <c r="A105" s="90" t="s">
        <v>788</v>
      </c>
      <c r="B105" s="46" t="s">
        <v>465</v>
      </c>
      <c r="C105" s="46" t="s">
        <v>940</v>
      </c>
      <c r="D105" s="92" t="s">
        <v>787</v>
      </c>
      <c r="E105" s="37"/>
      <c r="F105" s="42">
        <f>F106</f>
        <v>6354.099999999999</v>
      </c>
      <c r="G105" s="42">
        <f t="shared" si="47"/>
        <v>6036.4</v>
      </c>
      <c r="H105" s="42">
        <f t="shared" si="47"/>
        <v>317.7</v>
      </c>
      <c r="I105" s="42">
        <f t="shared" si="47"/>
        <v>0</v>
      </c>
      <c r="J105" s="42">
        <f t="shared" si="47"/>
        <v>0</v>
      </c>
      <c r="K105" s="42">
        <f t="shared" si="47"/>
        <v>0</v>
      </c>
      <c r="L105" s="42">
        <f t="shared" si="47"/>
        <v>0</v>
      </c>
      <c r="M105" s="42">
        <f t="shared" si="47"/>
        <v>0</v>
      </c>
      <c r="N105" s="42">
        <f t="shared" si="47"/>
        <v>0</v>
      </c>
    </row>
    <row r="106" spans="1:14" s="40" customFormat="1" ht="157.5">
      <c r="A106" s="32" t="s">
        <v>77</v>
      </c>
      <c r="B106" s="46" t="s">
        <v>465</v>
      </c>
      <c r="C106" s="46" t="s">
        <v>940</v>
      </c>
      <c r="D106" s="109" t="s">
        <v>27</v>
      </c>
      <c r="E106" s="37" t="s">
        <v>430</v>
      </c>
      <c r="F106" s="42">
        <f>SUM(G106:H106)</f>
        <v>6354.099999999999</v>
      </c>
      <c r="G106" s="42">
        <v>6036.4</v>
      </c>
      <c r="H106" s="42">
        <v>317.7</v>
      </c>
      <c r="I106" s="42">
        <f>SUM(J106:K106)</f>
        <v>0</v>
      </c>
      <c r="J106" s="42"/>
      <c r="K106" s="42"/>
      <c r="L106" s="42">
        <f>SUM(M106:N106)</f>
        <v>0</v>
      </c>
      <c r="M106" s="42"/>
      <c r="N106" s="42"/>
    </row>
    <row r="107" spans="1:14" ht="31.5">
      <c r="A107" s="31" t="s">
        <v>827</v>
      </c>
      <c r="B107" s="87" t="s">
        <v>465</v>
      </c>
      <c r="C107" s="89">
        <v>12</v>
      </c>
      <c r="D107" s="37"/>
      <c r="E107" s="37"/>
      <c r="F107" s="88">
        <f aca="true" t="shared" si="48" ref="F107:N107">SUM(F108,F118,F124)</f>
        <v>58823.7</v>
      </c>
      <c r="G107" s="88">
        <f t="shared" si="48"/>
        <v>5414.2</v>
      </c>
      <c r="H107" s="88">
        <f t="shared" si="48"/>
        <v>53409.5</v>
      </c>
      <c r="I107" s="88">
        <f t="shared" si="48"/>
        <v>54012.2</v>
      </c>
      <c r="J107" s="88">
        <f t="shared" si="48"/>
        <v>6710.6</v>
      </c>
      <c r="K107" s="88">
        <f t="shared" si="48"/>
        <v>47301.6</v>
      </c>
      <c r="L107" s="88">
        <f t="shared" si="48"/>
        <v>56745.4</v>
      </c>
      <c r="M107" s="88">
        <f t="shared" si="48"/>
        <v>7821.3</v>
      </c>
      <c r="N107" s="88">
        <f t="shared" si="48"/>
        <v>48924.1</v>
      </c>
    </row>
    <row r="108" spans="1:14" ht="126">
      <c r="A108" s="21" t="s">
        <v>649</v>
      </c>
      <c r="B108" s="46" t="s">
        <v>465</v>
      </c>
      <c r="C108" s="37" t="s">
        <v>828</v>
      </c>
      <c r="D108" s="95" t="s">
        <v>18</v>
      </c>
      <c r="E108" s="37"/>
      <c r="F108" s="42">
        <f>SUM(F109,)</f>
        <v>6023.2</v>
      </c>
      <c r="G108" s="42">
        <f aca="true" t="shared" si="49" ref="G108:N108">SUM(G109,)</f>
        <v>5414.2</v>
      </c>
      <c r="H108" s="42">
        <f t="shared" si="49"/>
        <v>609</v>
      </c>
      <c r="I108" s="42">
        <f t="shared" si="49"/>
        <v>6944.6</v>
      </c>
      <c r="J108" s="42">
        <f t="shared" si="49"/>
        <v>6710.6</v>
      </c>
      <c r="K108" s="42">
        <f t="shared" si="49"/>
        <v>234</v>
      </c>
      <c r="L108" s="42">
        <f t="shared" si="49"/>
        <v>8059.8</v>
      </c>
      <c r="M108" s="42">
        <f t="shared" si="49"/>
        <v>7821.3</v>
      </c>
      <c r="N108" s="42">
        <f t="shared" si="49"/>
        <v>238.5</v>
      </c>
    </row>
    <row r="109" spans="1:14" ht="157.5">
      <c r="A109" s="21" t="s">
        <v>296</v>
      </c>
      <c r="B109" s="46" t="s">
        <v>465</v>
      </c>
      <c r="C109" s="37" t="s">
        <v>828</v>
      </c>
      <c r="D109" s="95" t="s">
        <v>297</v>
      </c>
      <c r="E109" s="37"/>
      <c r="F109" s="42">
        <f>SUM(F110,F112,F114,F116)</f>
        <v>6023.2</v>
      </c>
      <c r="G109" s="42">
        <f aca="true" t="shared" si="50" ref="G109:N109">SUM(G110,G112,G114,G116)</f>
        <v>5414.2</v>
      </c>
      <c r="H109" s="42">
        <f t="shared" si="50"/>
        <v>609</v>
      </c>
      <c r="I109" s="42">
        <f t="shared" si="50"/>
        <v>6944.6</v>
      </c>
      <c r="J109" s="42">
        <f t="shared" si="50"/>
        <v>6710.6</v>
      </c>
      <c r="K109" s="42">
        <f t="shared" si="50"/>
        <v>234</v>
      </c>
      <c r="L109" s="42">
        <f t="shared" si="50"/>
        <v>8059.8</v>
      </c>
      <c r="M109" s="42">
        <f t="shared" si="50"/>
        <v>7821.3</v>
      </c>
      <c r="N109" s="42">
        <f t="shared" si="50"/>
        <v>238.5</v>
      </c>
    </row>
    <row r="110" spans="1:14" ht="110.25">
      <c r="A110" s="21" t="s">
        <v>298</v>
      </c>
      <c r="B110" s="46" t="s">
        <v>465</v>
      </c>
      <c r="C110" s="37" t="s">
        <v>828</v>
      </c>
      <c r="D110" s="95" t="s">
        <v>299</v>
      </c>
      <c r="E110" s="37"/>
      <c r="F110" s="42">
        <f>F111</f>
        <v>169</v>
      </c>
      <c r="G110" s="42">
        <f aca="true" t="shared" si="51" ref="G110:N110">G111</f>
        <v>0</v>
      </c>
      <c r="H110" s="42">
        <f t="shared" si="51"/>
        <v>169</v>
      </c>
      <c r="I110" s="42">
        <f t="shared" si="51"/>
        <v>0</v>
      </c>
      <c r="J110" s="42">
        <f t="shared" si="51"/>
        <v>0</v>
      </c>
      <c r="K110" s="42">
        <f t="shared" si="51"/>
        <v>0</v>
      </c>
      <c r="L110" s="42">
        <f t="shared" si="51"/>
        <v>0</v>
      </c>
      <c r="M110" s="42">
        <f t="shared" si="51"/>
        <v>0</v>
      </c>
      <c r="N110" s="42">
        <f t="shared" si="51"/>
        <v>0</v>
      </c>
    </row>
    <row r="111" spans="1:14" ht="141.75">
      <c r="A111" s="21" t="s">
        <v>399</v>
      </c>
      <c r="B111" s="46" t="s">
        <v>465</v>
      </c>
      <c r="C111" s="37" t="s">
        <v>828</v>
      </c>
      <c r="D111" s="96" t="s">
        <v>400</v>
      </c>
      <c r="E111" s="37" t="s">
        <v>430</v>
      </c>
      <c r="F111" s="42">
        <f>SUM(G111:H111)</f>
        <v>169</v>
      </c>
      <c r="G111" s="28"/>
      <c r="H111" s="189">
        <v>169</v>
      </c>
      <c r="I111" s="42">
        <f>SUM(J111:K111)</f>
        <v>0</v>
      </c>
      <c r="J111" s="28"/>
      <c r="K111" s="28">
        <v>0</v>
      </c>
      <c r="L111" s="42">
        <f>SUM(M111:N111)</f>
        <v>0</v>
      </c>
      <c r="M111" s="28"/>
      <c r="N111" s="28">
        <v>0</v>
      </c>
    </row>
    <row r="112" spans="1:14" ht="47.25">
      <c r="A112" s="21" t="s">
        <v>356</v>
      </c>
      <c r="B112" s="46" t="s">
        <v>465</v>
      </c>
      <c r="C112" s="37" t="s">
        <v>828</v>
      </c>
      <c r="D112" s="95" t="s">
        <v>354</v>
      </c>
      <c r="E112" s="37"/>
      <c r="F112" s="42">
        <f>SUM(F113:F113)</f>
        <v>2564.2</v>
      </c>
      <c r="G112" s="42">
        <f aca="true" t="shared" si="52" ref="G112:N112">SUM(G113:G113)</f>
        <v>2414.2</v>
      </c>
      <c r="H112" s="42">
        <f t="shared" si="52"/>
        <v>150</v>
      </c>
      <c r="I112" s="42">
        <f t="shared" si="52"/>
        <v>3944.6</v>
      </c>
      <c r="J112" s="42">
        <f t="shared" si="52"/>
        <v>3710.6</v>
      </c>
      <c r="K112" s="42">
        <f t="shared" si="52"/>
        <v>234</v>
      </c>
      <c r="L112" s="42">
        <f t="shared" si="52"/>
        <v>5059.8</v>
      </c>
      <c r="M112" s="42">
        <f t="shared" si="52"/>
        <v>4821.3</v>
      </c>
      <c r="N112" s="42">
        <f t="shared" si="52"/>
        <v>238.5</v>
      </c>
    </row>
    <row r="113" spans="1:14" ht="78.75">
      <c r="A113" s="110" t="s">
        <v>386</v>
      </c>
      <c r="B113" s="37" t="s">
        <v>465</v>
      </c>
      <c r="C113" s="37" t="s">
        <v>828</v>
      </c>
      <c r="D113" s="37" t="s">
        <v>355</v>
      </c>
      <c r="E113" s="37" t="s">
        <v>430</v>
      </c>
      <c r="F113" s="42">
        <f>G113+H113</f>
        <v>2564.2</v>
      </c>
      <c r="G113" s="42">
        <v>2414.2</v>
      </c>
      <c r="H113" s="42">
        <v>150</v>
      </c>
      <c r="I113" s="42">
        <f>J113+K113</f>
        <v>3944.6</v>
      </c>
      <c r="J113" s="42">
        <v>3710.6</v>
      </c>
      <c r="K113" s="42">
        <v>234</v>
      </c>
      <c r="L113" s="42">
        <f>M113+N113</f>
        <v>5059.8</v>
      </c>
      <c r="M113" s="42">
        <v>4821.3</v>
      </c>
      <c r="N113" s="42">
        <v>238.5</v>
      </c>
    </row>
    <row r="114" spans="1:14" ht="63">
      <c r="A114" s="21" t="s">
        <v>401</v>
      </c>
      <c r="B114" s="46" t="s">
        <v>465</v>
      </c>
      <c r="C114" s="37" t="s">
        <v>828</v>
      </c>
      <c r="D114" s="95" t="s">
        <v>402</v>
      </c>
      <c r="E114" s="37"/>
      <c r="F114" s="42">
        <f>F115</f>
        <v>132.1</v>
      </c>
      <c r="G114" s="42">
        <f aca="true" t="shared" si="53" ref="G114:N114">G115</f>
        <v>0</v>
      </c>
      <c r="H114" s="42">
        <f t="shared" si="53"/>
        <v>132.1</v>
      </c>
      <c r="I114" s="42">
        <f t="shared" si="53"/>
        <v>0</v>
      </c>
      <c r="J114" s="42">
        <f t="shared" si="53"/>
        <v>0</v>
      </c>
      <c r="K114" s="42">
        <f t="shared" si="53"/>
        <v>0</v>
      </c>
      <c r="L114" s="42">
        <f t="shared" si="53"/>
        <v>0</v>
      </c>
      <c r="M114" s="42">
        <f t="shared" si="53"/>
        <v>0</v>
      </c>
      <c r="N114" s="42">
        <f t="shared" si="53"/>
        <v>0</v>
      </c>
    </row>
    <row r="115" spans="1:14" ht="94.5">
      <c r="A115" s="21" t="s">
        <v>403</v>
      </c>
      <c r="B115" s="46" t="s">
        <v>465</v>
      </c>
      <c r="C115" s="37" t="s">
        <v>828</v>
      </c>
      <c r="D115" s="96" t="s">
        <v>404</v>
      </c>
      <c r="E115" s="37" t="s">
        <v>430</v>
      </c>
      <c r="F115" s="42">
        <f>SUM(G115:H115)</f>
        <v>132.1</v>
      </c>
      <c r="G115" s="28"/>
      <c r="H115" s="189">
        <v>132.1</v>
      </c>
      <c r="I115" s="42">
        <f>SUM(J115:K115)</f>
        <v>0</v>
      </c>
      <c r="J115" s="28"/>
      <c r="K115" s="28"/>
      <c r="L115" s="42">
        <f>SUM(M115:N115)</f>
        <v>0</v>
      </c>
      <c r="M115" s="28"/>
      <c r="N115" s="28"/>
    </row>
    <row r="116" spans="1:14" ht="147" customHeight="1">
      <c r="A116" s="35" t="s">
        <v>359</v>
      </c>
      <c r="B116" s="46" t="s">
        <v>465</v>
      </c>
      <c r="C116" s="37" t="s">
        <v>828</v>
      </c>
      <c r="D116" s="95" t="s">
        <v>357</v>
      </c>
      <c r="E116" s="37"/>
      <c r="F116" s="42">
        <f>F117</f>
        <v>3157.9</v>
      </c>
      <c r="G116" s="42">
        <f aca="true" t="shared" si="54" ref="G116:N116">G117</f>
        <v>3000</v>
      </c>
      <c r="H116" s="42">
        <f t="shared" si="54"/>
        <v>157.9</v>
      </c>
      <c r="I116" s="42">
        <f t="shared" si="54"/>
        <v>3000</v>
      </c>
      <c r="J116" s="42">
        <f t="shared" si="54"/>
        <v>3000</v>
      </c>
      <c r="K116" s="42">
        <f t="shared" si="54"/>
        <v>0</v>
      </c>
      <c r="L116" s="42">
        <f t="shared" si="54"/>
        <v>3000</v>
      </c>
      <c r="M116" s="42">
        <f t="shared" si="54"/>
        <v>3000</v>
      </c>
      <c r="N116" s="42">
        <f t="shared" si="54"/>
        <v>0</v>
      </c>
    </row>
    <row r="117" spans="1:14" ht="177.75" customHeight="1">
      <c r="A117" s="35" t="s">
        <v>358</v>
      </c>
      <c r="B117" s="46" t="s">
        <v>465</v>
      </c>
      <c r="C117" s="37" t="s">
        <v>828</v>
      </c>
      <c r="D117" s="37" t="s">
        <v>88</v>
      </c>
      <c r="E117" s="37" t="s">
        <v>430</v>
      </c>
      <c r="F117" s="42">
        <f>SUM(G117:H117)</f>
        <v>3157.9</v>
      </c>
      <c r="G117" s="42">
        <v>3000</v>
      </c>
      <c r="H117" s="42">
        <v>157.9</v>
      </c>
      <c r="I117" s="42">
        <f>SUM(J117:K117)</f>
        <v>3000</v>
      </c>
      <c r="J117" s="42">
        <v>3000</v>
      </c>
      <c r="K117" s="42"/>
      <c r="L117" s="42">
        <f>SUM(M117:N117)</f>
        <v>3000</v>
      </c>
      <c r="M117" s="42">
        <v>3000</v>
      </c>
      <c r="N117" s="42"/>
    </row>
    <row r="118" spans="1:14" ht="78.75">
      <c r="A118" s="32" t="s">
        <v>862</v>
      </c>
      <c r="B118" s="46" t="s">
        <v>465</v>
      </c>
      <c r="C118" s="37" t="s">
        <v>828</v>
      </c>
      <c r="D118" s="95" t="s">
        <v>233</v>
      </c>
      <c r="E118" s="133"/>
      <c r="F118" s="42">
        <f>F119</f>
        <v>5798</v>
      </c>
      <c r="G118" s="42">
        <f aca="true" t="shared" si="55" ref="G118:N118">G119</f>
        <v>0</v>
      </c>
      <c r="H118" s="42">
        <f t="shared" si="55"/>
        <v>5798</v>
      </c>
      <c r="I118" s="42">
        <f t="shared" si="55"/>
        <v>5515.6</v>
      </c>
      <c r="J118" s="42">
        <f t="shared" si="55"/>
        <v>0</v>
      </c>
      <c r="K118" s="42">
        <f t="shared" si="55"/>
        <v>5515.6</v>
      </c>
      <c r="L118" s="42">
        <f t="shared" si="55"/>
        <v>5515.6</v>
      </c>
      <c r="M118" s="42">
        <f t="shared" si="55"/>
        <v>0</v>
      </c>
      <c r="N118" s="42">
        <f t="shared" si="55"/>
        <v>5515.6</v>
      </c>
    </row>
    <row r="119" spans="1:14" ht="110.25">
      <c r="A119" s="32" t="s">
        <v>568</v>
      </c>
      <c r="B119" s="46" t="s">
        <v>465</v>
      </c>
      <c r="C119" s="37" t="s">
        <v>828</v>
      </c>
      <c r="D119" s="95" t="s">
        <v>898</v>
      </c>
      <c r="E119" s="133"/>
      <c r="F119" s="42">
        <f>SUM(F120,F122)</f>
        <v>5798</v>
      </c>
      <c r="G119" s="42">
        <f aca="true" t="shared" si="56" ref="G119:N119">SUM(G120,G122)</f>
        <v>0</v>
      </c>
      <c r="H119" s="42">
        <f t="shared" si="56"/>
        <v>5798</v>
      </c>
      <c r="I119" s="42">
        <f t="shared" si="56"/>
        <v>5515.6</v>
      </c>
      <c r="J119" s="42">
        <f t="shared" si="56"/>
        <v>0</v>
      </c>
      <c r="K119" s="42">
        <f t="shared" si="56"/>
        <v>5515.6</v>
      </c>
      <c r="L119" s="42">
        <f t="shared" si="56"/>
        <v>5515.6</v>
      </c>
      <c r="M119" s="42">
        <f t="shared" si="56"/>
        <v>0</v>
      </c>
      <c r="N119" s="42">
        <f t="shared" si="56"/>
        <v>5515.6</v>
      </c>
    </row>
    <row r="120" spans="1:14" ht="141.75">
      <c r="A120" s="21" t="s">
        <v>407</v>
      </c>
      <c r="B120" s="46" t="s">
        <v>465</v>
      </c>
      <c r="C120" s="37" t="s">
        <v>828</v>
      </c>
      <c r="D120" s="95" t="s">
        <v>408</v>
      </c>
      <c r="E120" s="37"/>
      <c r="F120" s="42">
        <f>F121</f>
        <v>282.4</v>
      </c>
      <c r="G120" s="42">
        <f aca="true" t="shared" si="57" ref="G120:N120">G121</f>
        <v>0</v>
      </c>
      <c r="H120" s="42">
        <f t="shared" si="57"/>
        <v>282.4</v>
      </c>
      <c r="I120" s="42">
        <f t="shared" si="57"/>
        <v>0</v>
      </c>
      <c r="J120" s="42">
        <f t="shared" si="57"/>
        <v>0</v>
      </c>
      <c r="K120" s="42">
        <f t="shared" si="57"/>
        <v>0</v>
      </c>
      <c r="L120" s="42">
        <f t="shared" si="57"/>
        <v>0</v>
      </c>
      <c r="M120" s="42">
        <f t="shared" si="57"/>
        <v>0</v>
      </c>
      <c r="N120" s="42">
        <f t="shared" si="57"/>
        <v>0</v>
      </c>
    </row>
    <row r="121" spans="1:14" ht="110.25">
      <c r="A121" s="21" t="s">
        <v>409</v>
      </c>
      <c r="B121" s="46" t="s">
        <v>465</v>
      </c>
      <c r="C121" s="37" t="s">
        <v>828</v>
      </c>
      <c r="D121" s="37" t="s">
        <v>410</v>
      </c>
      <c r="E121" s="37" t="s">
        <v>430</v>
      </c>
      <c r="F121" s="42">
        <f>SUM(G121:H121)</f>
        <v>282.4</v>
      </c>
      <c r="G121" s="42"/>
      <c r="H121" s="42">
        <v>282.4</v>
      </c>
      <c r="I121" s="42">
        <f>SUM(J121:K121)</f>
        <v>0</v>
      </c>
      <c r="J121" s="42"/>
      <c r="K121" s="42"/>
      <c r="L121" s="42">
        <f>SUM(M121:N121)</f>
        <v>0</v>
      </c>
      <c r="M121" s="42"/>
      <c r="N121" s="42"/>
    </row>
    <row r="122" spans="1:14" ht="78.75">
      <c r="A122" s="32" t="s">
        <v>237</v>
      </c>
      <c r="B122" s="36" t="s">
        <v>465</v>
      </c>
      <c r="C122" s="36" t="s">
        <v>828</v>
      </c>
      <c r="D122" s="95" t="s">
        <v>235</v>
      </c>
      <c r="E122" s="133"/>
      <c r="F122" s="42">
        <f>F123</f>
        <v>5515.6</v>
      </c>
      <c r="G122" s="42">
        <f aca="true" t="shared" si="58" ref="G122:N122">G123</f>
        <v>0</v>
      </c>
      <c r="H122" s="42">
        <f t="shared" si="58"/>
        <v>5515.6</v>
      </c>
      <c r="I122" s="42">
        <f t="shared" si="58"/>
        <v>5515.6</v>
      </c>
      <c r="J122" s="42">
        <f t="shared" si="58"/>
        <v>0</v>
      </c>
      <c r="K122" s="42">
        <f t="shared" si="58"/>
        <v>5515.6</v>
      </c>
      <c r="L122" s="42">
        <f t="shared" si="58"/>
        <v>5515.6</v>
      </c>
      <c r="M122" s="42">
        <f t="shared" si="58"/>
        <v>0</v>
      </c>
      <c r="N122" s="42">
        <f t="shared" si="58"/>
        <v>5515.6</v>
      </c>
    </row>
    <row r="123" spans="1:14" ht="110.25">
      <c r="A123" s="32" t="s">
        <v>238</v>
      </c>
      <c r="B123" s="36" t="s">
        <v>465</v>
      </c>
      <c r="C123" s="36" t="s">
        <v>828</v>
      </c>
      <c r="D123" s="96" t="s">
        <v>236</v>
      </c>
      <c r="E123" s="133">
        <v>200</v>
      </c>
      <c r="F123" s="42">
        <f>SUM(G123:H123)</f>
        <v>5515.6</v>
      </c>
      <c r="G123" s="42"/>
      <c r="H123" s="42">
        <v>5515.6</v>
      </c>
      <c r="I123" s="42">
        <f>SUM(J123:K123)</f>
        <v>5515.6</v>
      </c>
      <c r="J123" s="42"/>
      <c r="K123" s="42">
        <v>5515.6</v>
      </c>
      <c r="L123" s="42">
        <f>SUM(M123:N123)</f>
        <v>5515.6</v>
      </c>
      <c r="M123" s="42"/>
      <c r="N123" s="42">
        <v>5515.6</v>
      </c>
    </row>
    <row r="124" spans="1:14" ht="47.25">
      <c r="A124" s="90" t="s">
        <v>585</v>
      </c>
      <c r="B124" s="46" t="s">
        <v>465</v>
      </c>
      <c r="C124" s="37" t="s">
        <v>828</v>
      </c>
      <c r="D124" s="92" t="s">
        <v>786</v>
      </c>
      <c r="E124" s="37"/>
      <c r="F124" s="42">
        <f aca="true" t="shared" si="59" ref="F124:N124">F125</f>
        <v>47002.5</v>
      </c>
      <c r="G124" s="42">
        <f t="shared" si="59"/>
        <v>0</v>
      </c>
      <c r="H124" s="42">
        <f t="shared" si="59"/>
        <v>47002.5</v>
      </c>
      <c r="I124" s="42">
        <f t="shared" si="59"/>
        <v>41552</v>
      </c>
      <c r="J124" s="42">
        <f t="shared" si="59"/>
        <v>0</v>
      </c>
      <c r="K124" s="42">
        <f t="shared" si="59"/>
        <v>41552</v>
      </c>
      <c r="L124" s="42">
        <f t="shared" si="59"/>
        <v>43170</v>
      </c>
      <c r="M124" s="42">
        <f t="shared" si="59"/>
        <v>0</v>
      </c>
      <c r="N124" s="42">
        <f t="shared" si="59"/>
        <v>43170</v>
      </c>
    </row>
    <row r="125" spans="1:14" ht="31.5">
      <c r="A125" s="90" t="s">
        <v>788</v>
      </c>
      <c r="B125" s="46" t="s">
        <v>465</v>
      </c>
      <c r="C125" s="37" t="s">
        <v>828</v>
      </c>
      <c r="D125" s="92" t="s">
        <v>787</v>
      </c>
      <c r="E125" s="37"/>
      <c r="F125" s="42">
        <f>SUM(F126:F129)</f>
        <v>47002.5</v>
      </c>
      <c r="G125" s="42">
        <f aca="true" t="shared" si="60" ref="G125:N125">SUM(G126:G129)</f>
        <v>0</v>
      </c>
      <c r="H125" s="42">
        <f t="shared" si="60"/>
        <v>47002.5</v>
      </c>
      <c r="I125" s="42">
        <f t="shared" si="60"/>
        <v>41552</v>
      </c>
      <c r="J125" s="42">
        <f t="shared" si="60"/>
        <v>0</v>
      </c>
      <c r="K125" s="42">
        <f t="shared" si="60"/>
        <v>41552</v>
      </c>
      <c r="L125" s="42">
        <f t="shared" si="60"/>
        <v>43170</v>
      </c>
      <c r="M125" s="42">
        <f t="shared" si="60"/>
        <v>0</v>
      </c>
      <c r="N125" s="42">
        <f t="shared" si="60"/>
        <v>43170</v>
      </c>
    </row>
    <row r="126" spans="1:14" ht="220.5">
      <c r="A126" s="35" t="s">
        <v>395</v>
      </c>
      <c r="B126" s="46" t="s">
        <v>465</v>
      </c>
      <c r="C126" s="37" t="s">
        <v>828</v>
      </c>
      <c r="D126" s="37" t="s">
        <v>956</v>
      </c>
      <c r="E126" s="37" t="s">
        <v>428</v>
      </c>
      <c r="F126" s="42">
        <f>SUM(G126:H126)</f>
        <v>41872</v>
      </c>
      <c r="G126" s="42"/>
      <c r="H126" s="189">
        <f>41309+563</f>
        <v>41872</v>
      </c>
      <c r="I126" s="42">
        <f>SUM(J126:K126)</f>
        <v>40362</v>
      </c>
      <c r="J126" s="42"/>
      <c r="K126" s="42">
        <v>40362</v>
      </c>
      <c r="L126" s="42">
        <f>SUM(M126:N126)</f>
        <v>41975</v>
      </c>
      <c r="M126" s="42"/>
      <c r="N126" s="42">
        <v>41975</v>
      </c>
    </row>
    <row r="127" spans="1:14" ht="126">
      <c r="A127" s="35" t="s">
        <v>634</v>
      </c>
      <c r="B127" s="46" t="s">
        <v>465</v>
      </c>
      <c r="C127" s="37" t="s">
        <v>828</v>
      </c>
      <c r="D127" s="37" t="s">
        <v>956</v>
      </c>
      <c r="E127" s="37" t="s">
        <v>430</v>
      </c>
      <c r="F127" s="42">
        <f>SUM(G127:H127)</f>
        <v>1424.5</v>
      </c>
      <c r="G127" s="42"/>
      <c r="H127" s="28">
        <v>1424.5</v>
      </c>
      <c r="I127" s="42">
        <f>SUM(J127:K127)</f>
        <v>1184</v>
      </c>
      <c r="J127" s="42"/>
      <c r="K127" s="42">
        <v>1184</v>
      </c>
      <c r="L127" s="42">
        <f>SUM(M127:N127)</f>
        <v>1189</v>
      </c>
      <c r="M127" s="42"/>
      <c r="N127" s="42">
        <v>1189</v>
      </c>
    </row>
    <row r="128" spans="1:14" ht="110.25">
      <c r="A128" s="35" t="s">
        <v>635</v>
      </c>
      <c r="B128" s="46" t="s">
        <v>465</v>
      </c>
      <c r="C128" s="37" t="s">
        <v>828</v>
      </c>
      <c r="D128" s="37" t="s">
        <v>956</v>
      </c>
      <c r="E128" s="37" t="s">
        <v>45</v>
      </c>
      <c r="F128" s="42">
        <f>SUM(G128:H128)</f>
        <v>6</v>
      </c>
      <c r="G128" s="42"/>
      <c r="H128" s="42">
        <v>6</v>
      </c>
      <c r="I128" s="42">
        <f>SUM(J128:K128)</f>
        <v>6</v>
      </c>
      <c r="J128" s="42"/>
      <c r="K128" s="42">
        <v>6</v>
      </c>
      <c r="L128" s="42">
        <f>SUM(M128:N128)</f>
        <v>6</v>
      </c>
      <c r="M128" s="42"/>
      <c r="N128" s="42">
        <v>6</v>
      </c>
    </row>
    <row r="129" spans="1:14" ht="94.5">
      <c r="A129" s="35" t="s">
        <v>99</v>
      </c>
      <c r="B129" s="46" t="s">
        <v>465</v>
      </c>
      <c r="C129" s="37" t="s">
        <v>828</v>
      </c>
      <c r="D129" s="37" t="s">
        <v>98</v>
      </c>
      <c r="E129" s="37" t="s">
        <v>430</v>
      </c>
      <c r="F129" s="42">
        <f>SUM(G129:H129)</f>
        <v>3700</v>
      </c>
      <c r="G129" s="42"/>
      <c r="H129" s="28">
        <f>3200+500</f>
        <v>3700</v>
      </c>
      <c r="I129" s="42">
        <f>SUM(J129:K129)</f>
        <v>0</v>
      </c>
      <c r="J129" s="42"/>
      <c r="K129" s="42"/>
      <c r="L129" s="42">
        <f>SUM(M129:N129)</f>
        <v>0</v>
      </c>
      <c r="M129" s="42"/>
      <c r="N129" s="42"/>
    </row>
    <row r="130" spans="1:14" ht="31.5">
      <c r="A130" s="31" t="s">
        <v>774</v>
      </c>
      <c r="B130" s="87" t="s">
        <v>470</v>
      </c>
      <c r="C130" s="37"/>
      <c r="D130" s="37"/>
      <c r="E130" s="37"/>
      <c r="F130" s="88">
        <f aca="true" t="shared" si="61" ref="F130:N130">SUM(F131,F136)</f>
        <v>98257.3</v>
      </c>
      <c r="G130" s="88">
        <f t="shared" si="61"/>
        <v>52429.2</v>
      </c>
      <c r="H130" s="88">
        <f t="shared" si="61"/>
        <v>45828.100000000006</v>
      </c>
      <c r="I130" s="88">
        <f t="shared" si="61"/>
        <v>73460.5</v>
      </c>
      <c r="J130" s="88">
        <f t="shared" si="61"/>
        <v>25967.5</v>
      </c>
      <c r="K130" s="88">
        <f t="shared" si="61"/>
        <v>47493</v>
      </c>
      <c r="L130" s="88">
        <f t="shared" si="61"/>
        <v>58003.8</v>
      </c>
      <c r="M130" s="88">
        <f t="shared" si="61"/>
        <v>6820.8</v>
      </c>
      <c r="N130" s="88">
        <f t="shared" si="61"/>
        <v>51183</v>
      </c>
    </row>
    <row r="131" spans="1:14" ht="15.75">
      <c r="A131" s="31" t="s">
        <v>957</v>
      </c>
      <c r="B131" s="87" t="s">
        <v>470</v>
      </c>
      <c r="C131" s="87" t="s">
        <v>464</v>
      </c>
      <c r="D131" s="111"/>
      <c r="E131" s="89"/>
      <c r="F131" s="88">
        <f>SUM(F132)</f>
        <v>51</v>
      </c>
      <c r="G131" s="88">
        <f aca="true" t="shared" si="62" ref="G131:N131">G132</f>
        <v>0</v>
      </c>
      <c r="H131" s="88">
        <f t="shared" si="62"/>
        <v>51</v>
      </c>
      <c r="I131" s="88">
        <f t="shared" si="62"/>
        <v>0</v>
      </c>
      <c r="J131" s="88">
        <f t="shared" si="62"/>
        <v>0</v>
      </c>
      <c r="K131" s="88">
        <f t="shared" si="62"/>
        <v>0</v>
      </c>
      <c r="L131" s="88">
        <f t="shared" si="62"/>
        <v>0</v>
      </c>
      <c r="M131" s="88">
        <f t="shared" si="62"/>
        <v>0</v>
      </c>
      <c r="N131" s="88">
        <f t="shared" si="62"/>
        <v>0</v>
      </c>
    </row>
    <row r="132" spans="1:14" ht="110.25">
      <c r="A132" s="31" t="s">
        <v>829</v>
      </c>
      <c r="B132" s="46" t="s">
        <v>470</v>
      </c>
      <c r="C132" s="46" t="s">
        <v>464</v>
      </c>
      <c r="D132" s="92" t="s">
        <v>508</v>
      </c>
      <c r="E132" s="37"/>
      <c r="F132" s="42">
        <f>SUM(,F133)</f>
        <v>51</v>
      </c>
      <c r="G132" s="42">
        <f aca="true" t="shared" si="63" ref="G132:N132">SUM(,G133)</f>
        <v>0</v>
      </c>
      <c r="H132" s="42">
        <f t="shared" si="63"/>
        <v>51</v>
      </c>
      <c r="I132" s="42">
        <f t="shared" si="63"/>
        <v>0</v>
      </c>
      <c r="J132" s="42">
        <f t="shared" si="63"/>
        <v>0</v>
      </c>
      <c r="K132" s="42">
        <f t="shared" si="63"/>
        <v>0</v>
      </c>
      <c r="L132" s="42">
        <f t="shared" si="63"/>
        <v>0</v>
      </c>
      <c r="M132" s="42">
        <f t="shared" si="63"/>
        <v>0</v>
      </c>
      <c r="N132" s="42">
        <f t="shared" si="63"/>
        <v>0</v>
      </c>
    </row>
    <row r="133" spans="1:14" ht="157.5">
      <c r="A133" s="21" t="s">
        <v>863</v>
      </c>
      <c r="B133" s="46" t="s">
        <v>470</v>
      </c>
      <c r="C133" s="46" t="s">
        <v>464</v>
      </c>
      <c r="D133" s="112" t="s">
        <v>509</v>
      </c>
      <c r="E133" s="37"/>
      <c r="F133" s="42">
        <f aca="true" t="shared" si="64" ref="F133:N134">F134</f>
        <v>51</v>
      </c>
      <c r="G133" s="42">
        <f t="shared" si="64"/>
        <v>0</v>
      </c>
      <c r="H133" s="42">
        <f t="shared" si="64"/>
        <v>51</v>
      </c>
      <c r="I133" s="42">
        <f t="shared" si="64"/>
        <v>0</v>
      </c>
      <c r="J133" s="42">
        <f t="shared" si="64"/>
        <v>0</v>
      </c>
      <c r="K133" s="42">
        <f t="shared" si="64"/>
        <v>0</v>
      </c>
      <c r="L133" s="42">
        <f t="shared" si="64"/>
        <v>0</v>
      </c>
      <c r="M133" s="42">
        <f t="shared" si="64"/>
        <v>0</v>
      </c>
      <c r="N133" s="42">
        <f t="shared" si="64"/>
        <v>0</v>
      </c>
    </row>
    <row r="134" spans="1:14" ht="63">
      <c r="A134" s="21" t="s">
        <v>958</v>
      </c>
      <c r="B134" s="46" t="s">
        <v>470</v>
      </c>
      <c r="C134" s="46" t="s">
        <v>464</v>
      </c>
      <c r="D134" s="112" t="s">
        <v>510</v>
      </c>
      <c r="E134" s="37"/>
      <c r="F134" s="42">
        <f t="shared" si="64"/>
        <v>51</v>
      </c>
      <c r="G134" s="42">
        <f t="shared" si="64"/>
        <v>0</v>
      </c>
      <c r="H134" s="42">
        <f t="shared" si="64"/>
        <v>51</v>
      </c>
      <c r="I134" s="42">
        <f t="shared" si="64"/>
        <v>0</v>
      </c>
      <c r="J134" s="42">
        <f t="shared" si="64"/>
        <v>0</v>
      </c>
      <c r="K134" s="42">
        <f t="shared" si="64"/>
        <v>0</v>
      </c>
      <c r="L134" s="42">
        <f t="shared" si="64"/>
        <v>0</v>
      </c>
      <c r="M134" s="42">
        <f t="shared" si="64"/>
        <v>0</v>
      </c>
      <c r="N134" s="42">
        <f t="shared" si="64"/>
        <v>0</v>
      </c>
    </row>
    <row r="135" spans="1:14" ht="78.75">
      <c r="A135" s="21" t="s">
        <v>507</v>
      </c>
      <c r="B135" s="46" t="s">
        <v>470</v>
      </c>
      <c r="C135" s="46" t="s">
        <v>464</v>
      </c>
      <c r="D135" s="46" t="s">
        <v>511</v>
      </c>
      <c r="E135" s="37" t="s">
        <v>430</v>
      </c>
      <c r="F135" s="42">
        <f>SUM(G135:H135)</f>
        <v>51</v>
      </c>
      <c r="G135" s="42"/>
      <c r="H135" s="42">
        <v>51</v>
      </c>
      <c r="I135" s="42">
        <f>SUM(J135:K135)</f>
        <v>0</v>
      </c>
      <c r="J135" s="42"/>
      <c r="K135" s="42"/>
      <c r="L135" s="42">
        <f>SUM(M135:N135)</f>
        <v>0</v>
      </c>
      <c r="M135" s="42"/>
      <c r="N135" s="42"/>
    </row>
    <row r="136" spans="1:14" ht="15.75">
      <c r="A136" s="31" t="s">
        <v>51</v>
      </c>
      <c r="B136" s="87" t="s">
        <v>470</v>
      </c>
      <c r="C136" s="87" t="s">
        <v>939</v>
      </c>
      <c r="D136" s="37"/>
      <c r="E136" s="37"/>
      <c r="F136" s="88">
        <f>SUM(F137,F141,F155,F159,F167)</f>
        <v>98206.3</v>
      </c>
      <c r="G136" s="88">
        <f aca="true" t="shared" si="65" ref="G136:N136">SUM(G137,G141,G155,G159,G167)</f>
        <v>52429.2</v>
      </c>
      <c r="H136" s="88">
        <f t="shared" si="65"/>
        <v>45777.100000000006</v>
      </c>
      <c r="I136" s="88">
        <f t="shared" si="65"/>
        <v>73460.5</v>
      </c>
      <c r="J136" s="88">
        <f t="shared" si="65"/>
        <v>25967.5</v>
      </c>
      <c r="K136" s="88">
        <f t="shared" si="65"/>
        <v>47493</v>
      </c>
      <c r="L136" s="88">
        <f t="shared" si="65"/>
        <v>58003.8</v>
      </c>
      <c r="M136" s="88">
        <f t="shared" si="65"/>
        <v>6820.8</v>
      </c>
      <c r="N136" s="88">
        <f t="shared" si="65"/>
        <v>51183</v>
      </c>
    </row>
    <row r="137" spans="1:14" ht="78.75">
      <c r="A137" s="32" t="s">
        <v>837</v>
      </c>
      <c r="B137" s="46" t="s">
        <v>470</v>
      </c>
      <c r="C137" s="46" t="s">
        <v>939</v>
      </c>
      <c r="D137" s="92" t="s">
        <v>655</v>
      </c>
      <c r="E137" s="37"/>
      <c r="F137" s="42">
        <f>F138</f>
        <v>0</v>
      </c>
      <c r="G137" s="42">
        <f aca="true" t="shared" si="66" ref="G137:N139">G138</f>
        <v>0</v>
      </c>
      <c r="H137" s="42">
        <f t="shared" si="66"/>
        <v>0</v>
      </c>
      <c r="I137" s="42">
        <f t="shared" si="66"/>
        <v>0</v>
      </c>
      <c r="J137" s="42">
        <f t="shared" si="66"/>
        <v>0</v>
      </c>
      <c r="K137" s="42">
        <f t="shared" si="66"/>
        <v>0</v>
      </c>
      <c r="L137" s="42">
        <f t="shared" si="66"/>
        <v>586.5</v>
      </c>
      <c r="M137" s="42">
        <f t="shared" si="66"/>
        <v>586.5</v>
      </c>
      <c r="N137" s="42">
        <f t="shared" si="66"/>
        <v>0</v>
      </c>
    </row>
    <row r="138" spans="1:14" ht="173.25">
      <c r="A138" s="32" t="s">
        <v>346</v>
      </c>
      <c r="B138" s="46" t="s">
        <v>470</v>
      </c>
      <c r="C138" s="46" t="s">
        <v>939</v>
      </c>
      <c r="D138" s="92" t="s">
        <v>654</v>
      </c>
      <c r="E138" s="37"/>
      <c r="F138" s="42">
        <f>F139</f>
        <v>0</v>
      </c>
      <c r="G138" s="42">
        <f t="shared" si="66"/>
        <v>0</v>
      </c>
      <c r="H138" s="42">
        <f t="shared" si="66"/>
        <v>0</v>
      </c>
      <c r="I138" s="42">
        <f t="shared" si="66"/>
        <v>0</v>
      </c>
      <c r="J138" s="42">
        <f t="shared" si="66"/>
        <v>0</v>
      </c>
      <c r="K138" s="42">
        <f t="shared" si="66"/>
        <v>0</v>
      </c>
      <c r="L138" s="42">
        <f t="shared" si="66"/>
        <v>586.5</v>
      </c>
      <c r="M138" s="42">
        <f t="shared" si="66"/>
        <v>586.5</v>
      </c>
      <c r="N138" s="42">
        <f t="shared" si="66"/>
        <v>0</v>
      </c>
    </row>
    <row r="139" spans="1:14" ht="63">
      <c r="A139" s="32" t="s">
        <v>897</v>
      </c>
      <c r="B139" s="46" t="s">
        <v>470</v>
      </c>
      <c r="C139" s="46" t="s">
        <v>939</v>
      </c>
      <c r="D139" s="92" t="s">
        <v>656</v>
      </c>
      <c r="E139" s="37"/>
      <c r="F139" s="42">
        <f>F140</f>
        <v>0</v>
      </c>
      <c r="G139" s="42">
        <f t="shared" si="66"/>
        <v>0</v>
      </c>
      <c r="H139" s="42">
        <f t="shared" si="66"/>
        <v>0</v>
      </c>
      <c r="I139" s="42">
        <f t="shared" si="66"/>
        <v>0</v>
      </c>
      <c r="J139" s="42">
        <f t="shared" si="66"/>
        <v>0</v>
      </c>
      <c r="K139" s="42">
        <f t="shared" si="66"/>
        <v>0</v>
      </c>
      <c r="L139" s="42">
        <f t="shared" si="66"/>
        <v>586.5</v>
      </c>
      <c r="M139" s="42">
        <f t="shared" si="66"/>
        <v>586.5</v>
      </c>
      <c r="N139" s="42">
        <f t="shared" si="66"/>
        <v>0</v>
      </c>
    </row>
    <row r="140" spans="1:14" ht="94.5">
      <c r="A140" s="21" t="s">
        <v>374</v>
      </c>
      <c r="B140" s="46" t="s">
        <v>470</v>
      </c>
      <c r="C140" s="46" t="s">
        <v>939</v>
      </c>
      <c r="D140" s="37" t="s">
        <v>373</v>
      </c>
      <c r="E140" s="37" t="s">
        <v>430</v>
      </c>
      <c r="F140" s="42">
        <f>SUM(G140:H140)</f>
        <v>0</v>
      </c>
      <c r="G140" s="42"/>
      <c r="H140" s="42"/>
      <c r="I140" s="42">
        <f>SUM(J140:K140)</f>
        <v>0</v>
      </c>
      <c r="J140" s="42"/>
      <c r="K140" s="42"/>
      <c r="L140" s="42">
        <f>SUM(M140:N140)</f>
        <v>586.5</v>
      </c>
      <c r="M140" s="42">
        <v>586.5</v>
      </c>
      <c r="N140" s="42"/>
    </row>
    <row r="141" spans="1:14" ht="110.25">
      <c r="A141" s="32" t="s">
        <v>829</v>
      </c>
      <c r="B141" s="46" t="s">
        <v>470</v>
      </c>
      <c r="C141" s="46" t="s">
        <v>939</v>
      </c>
      <c r="D141" s="119" t="s">
        <v>487</v>
      </c>
      <c r="E141" s="37"/>
      <c r="F141" s="42">
        <f aca="true" t="shared" si="67" ref="F141:N141">F142</f>
        <v>64461.3</v>
      </c>
      <c r="G141" s="42">
        <f t="shared" si="67"/>
        <v>19182.2</v>
      </c>
      <c r="H141" s="42">
        <f t="shared" si="67"/>
        <v>45279.100000000006</v>
      </c>
      <c r="I141" s="42">
        <f t="shared" si="67"/>
        <v>53488.3</v>
      </c>
      <c r="J141" s="42">
        <f t="shared" si="67"/>
        <v>5995.3</v>
      </c>
      <c r="K141" s="42">
        <f t="shared" si="67"/>
        <v>47493</v>
      </c>
      <c r="L141" s="42">
        <f t="shared" si="67"/>
        <v>57417.3</v>
      </c>
      <c r="M141" s="42">
        <f t="shared" si="67"/>
        <v>6234.3</v>
      </c>
      <c r="N141" s="42">
        <f t="shared" si="67"/>
        <v>51183</v>
      </c>
    </row>
    <row r="142" spans="1:14" ht="189">
      <c r="A142" s="94" t="s">
        <v>830</v>
      </c>
      <c r="B142" s="46" t="s">
        <v>470</v>
      </c>
      <c r="C142" s="46" t="s">
        <v>939</v>
      </c>
      <c r="D142" s="113" t="s">
        <v>494</v>
      </c>
      <c r="E142" s="37"/>
      <c r="F142" s="42">
        <f>SUM(F143,F145,F148,F150)</f>
        <v>64461.3</v>
      </c>
      <c r="G142" s="42">
        <f aca="true" t="shared" si="68" ref="G142:N142">SUM(G143,G145,G148,G150)</f>
        <v>19182.2</v>
      </c>
      <c r="H142" s="42">
        <f t="shared" si="68"/>
        <v>45279.100000000006</v>
      </c>
      <c r="I142" s="42">
        <f t="shared" si="68"/>
        <v>53488.3</v>
      </c>
      <c r="J142" s="42">
        <f t="shared" si="68"/>
        <v>5995.3</v>
      </c>
      <c r="K142" s="42">
        <f t="shared" si="68"/>
        <v>47493</v>
      </c>
      <c r="L142" s="42">
        <f t="shared" si="68"/>
        <v>57417.3</v>
      </c>
      <c r="M142" s="42">
        <f t="shared" si="68"/>
        <v>6234.3</v>
      </c>
      <c r="N142" s="42">
        <f t="shared" si="68"/>
        <v>51183</v>
      </c>
    </row>
    <row r="143" spans="1:14" ht="63">
      <c r="A143" s="94" t="s">
        <v>313</v>
      </c>
      <c r="B143" s="46" t="s">
        <v>470</v>
      </c>
      <c r="C143" s="46" t="s">
        <v>939</v>
      </c>
      <c r="D143" s="113" t="s">
        <v>310</v>
      </c>
      <c r="E143" s="37"/>
      <c r="F143" s="42">
        <f>F144</f>
        <v>38826.8</v>
      </c>
      <c r="G143" s="42">
        <f aca="true" t="shared" si="69" ref="G143:N143">G144</f>
        <v>0</v>
      </c>
      <c r="H143" s="42">
        <f t="shared" si="69"/>
        <v>38826.8</v>
      </c>
      <c r="I143" s="42">
        <f t="shared" si="69"/>
        <v>41517</v>
      </c>
      <c r="J143" s="42">
        <f t="shared" si="69"/>
        <v>0</v>
      </c>
      <c r="K143" s="42">
        <f t="shared" si="69"/>
        <v>41517</v>
      </c>
      <c r="L143" s="42">
        <f t="shared" si="69"/>
        <v>44968</v>
      </c>
      <c r="M143" s="42">
        <f t="shared" si="69"/>
        <v>0</v>
      </c>
      <c r="N143" s="42">
        <f t="shared" si="69"/>
        <v>44968</v>
      </c>
    </row>
    <row r="144" spans="1:14" ht="94.5">
      <c r="A144" s="94" t="s">
        <v>963</v>
      </c>
      <c r="B144" s="46" t="s">
        <v>470</v>
      </c>
      <c r="C144" s="46" t="s">
        <v>939</v>
      </c>
      <c r="D144" s="114" t="s">
        <v>311</v>
      </c>
      <c r="E144" s="37" t="s">
        <v>53</v>
      </c>
      <c r="F144" s="42">
        <f>SUM(G144:H144)</f>
        <v>38826.8</v>
      </c>
      <c r="G144" s="42"/>
      <c r="H144" s="42">
        <v>38826.8</v>
      </c>
      <c r="I144" s="42">
        <f>SUM(J144:K144)</f>
        <v>41517</v>
      </c>
      <c r="J144" s="42"/>
      <c r="K144" s="42">
        <v>41517</v>
      </c>
      <c r="L144" s="42">
        <f>SUM(M144:N144)</f>
        <v>44968</v>
      </c>
      <c r="M144" s="42"/>
      <c r="N144" s="42">
        <v>44968</v>
      </c>
    </row>
    <row r="145" spans="1:14" ht="63">
      <c r="A145" s="94" t="s">
        <v>820</v>
      </c>
      <c r="B145" s="46" t="s">
        <v>470</v>
      </c>
      <c r="C145" s="46" t="s">
        <v>939</v>
      </c>
      <c r="D145" s="113" t="s">
        <v>821</v>
      </c>
      <c r="E145" s="37"/>
      <c r="F145" s="42">
        <f aca="true" t="shared" si="70" ref="F145:N145">SUM(F146:F147)</f>
        <v>11492</v>
      </c>
      <c r="G145" s="42">
        <f t="shared" si="70"/>
        <v>5746</v>
      </c>
      <c r="H145" s="42">
        <f t="shared" si="70"/>
        <v>5746</v>
      </c>
      <c r="I145" s="42">
        <f t="shared" si="70"/>
        <v>11952</v>
      </c>
      <c r="J145" s="42">
        <f t="shared" si="70"/>
        <v>5976</v>
      </c>
      <c r="K145" s="42">
        <f t="shared" si="70"/>
        <v>5976</v>
      </c>
      <c r="L145" s="42">
        <f t="shared" si="70"/>
        <v>12430</v>
      </c>
      <c r="M145" s="42">
        <f t="shared" si="70"/>
        <v>6215</v>
      </c>
      <c r="N145" s="42">
        <f t="shared" si="70"/>
        <v>6215</v>
      </c>
    </row>
    <row r="146" spans="1:14" ht="94.5">
      <c r="A146" s="94" t="s">
        <v>91</v>
      </c>
      <c r="B146" s="46" t="s">
        <v>470</v>
      </c>
      <c r="C146" s="46" t="s">
        <v>939</v>
      </c>
      <c r="D146" s="114" t="s">
        <v>500</v>
      </c>
      <c r="E146" s="37" t="s">
        <v>430</v>
      </c>
      <c r="F146" s="42">
        <f>SUM(G146:H146)</f>
        <v>5746</v>
      </c>
      <c r="G146" s="42">
        <v>0</v>
      </c>
      <c r="H146" s="42">
        <v>5746</v>
      </c>
      <c r="I146" s="42">
        <f>SUM(J146:K146)</f>
        <v>5976</v>
      </c>
      <c r="J146" s="42">
        <v>0</v>
      </c>
      <c r="K146" s="42">
        <v>5976</v>
      </c>
      <c r="L146" s="42">
        <f>SUM(M146:N146)</f>
        <v>6215</v>
      </c>
      <c r="M146" s="42">
        <v>0</v>
      </c>
      <c r="N146" s="42">
        <v>6215</v>
      </c>
    </row>
    <row r="147" spans="1:14" ht="110.25">
      <c r="A147" s="94" t="s">
        <v>90</v>
      </c>
      <c r="B147" s="46" t="s">
        <v>470</v>
      </c>
      <c r="C147" s="46" t="s">
        <v>939</v>
      </c>
      <c r="D147" s="114" t="s">
        <v>285</v>
      </c>
      <c r="E147" s="37" t="s">
        <v>430</v>
      </c>
      <c r="F147" s="42">
        <f>SUM(G147:H147)</f>
        <v>5746</v>
      </c>
      <c r="G147" s="42">
        <v>5746</v>
      </c>
      <c r="H147" s="42">
        <v>0</v>
      </c>
      <c r="I147" s="42">
        <f>SUM(J147:K147)</f>
        <v>5976</v>
      </c>
      <c r="J147" s="42">
        <v>5976</v>
      </c>
      <c r="K147" s="42">
        <v>0</v>
      </c>
      <c r="L147" s="42">
        <f>SUM(M147:N147)</f>
        <v>6215</v>
      </c>
      <c r="M147" s="42">
        <v>6215</v>
      </c>
      <c r="N147" s="42">
        <v>0</v>
      </c>
    </row>
    <row r="148" spans="1:14" ht="94.5">
      <c r="A148" s="94" t="s">
        <v>937</v>
      </c>
      <c r="B148" s="46" t="s">
        <v>470</v>
      </c>
      <c r="C148" s="46" t="s">
        <v>939</v>
      </c>
      <c r="D148" s="137" t="s">
        <v>936</v>
      </c>
      <c r="E148" s="37"/>
      <c r="F148" s="42">
        <f aca="true" t="shared" si="71" ref="F148:N148">F149</f>
        <v>19.3</v>
      </c>
      <c r="G148" s="42">
        <f t="shared" si="71"/>
        <v>19.3</v>
      </c>
      <c r="H148" s="42">
        <f t="shared" si="71"/>
        <v>0</v>
      </c>
      <c r="I148" s="42">
        <f t="shared" si="71"/>
        <v>19.3</v>
      </c>
      <c r="J148" s="42">
        <f t="shared" si="71"/>
        <v>19.3</v>
      </c>
      <c r="K148" s="42">
        <f t="shared" si="71"/>
        <v>0</v>
      </c>
      <c r="L148" s="42">
        <f t="shared" si="71"/>
        <v>19.3</v>
      </c>
      <c r="M148" s="42">
        <f t="shared" si="71"/>
        <v>19.3</v>
      </c>
      <c r="N148" s="42">
        <f t="shared" si="71"/>
        <v>0</v>
      </c>
    </row>
    <row r="149" spans="1:14" ht="126">
      <c r="A149" s="21" t="s">
        <v>938</v>
      </c>
      <c r="B149" s="46" t="s">
        <v>470</v>
      </c>
      <c r="C149" s="46" t="s">
        <v>939</v>
      </c>
      <c r="D149" s="109" t="s">
        <v>246</v>
      </c>
      <c r="E149" s="37" t="s">
        <v>430</v>
      </c>
      <c r="F149" s="42">
        <f>SUM(G149:H149)</f>
        <v>19.3</v>
      </c>
      <c r="G149" s="28">
        <v>19.3</v>
      </c>
      <c r="H149" s="28"/>
      <c r="I149" s="42">
        <f>SUM(J149:K149)</f>
        <v>19.3</v>
      </c>
      <c r="J149" s="28">
        <v>19.3</v>
      </c>
      <c r="K149" s="28"/>
      <c r="L149" s="42">
        <f>SUM(M149:N149)</f>
        <v>19.3</v>
      </c>
      <c r="M149" s="28">
        <v>19.3</v>
      </c>
      <c r="N149" s="28"/>
    </row>
    <row r="150" spans="1:14" ht="47.25">
      <c r="A150" s="94" t="s">
        <v>136</v>
      </c>
      <c r="B150" s="46" t="s">
        <v>470</v>
      </c>
      <c r="C150" s="46" t="s">
        <v>939</v>
      </c>
      <c r="D150" s="113" t="s">
        <v>875</v>
      </c>
      <c r="E150" s="37"/>
      <c r="F150" s="42">
        <f>SUM(F151:F154)</f>
        <v>14123.2</v>
      </c>
      <c r="G150" s="42">
        <f aca="true" t="shared" si="72" ref="G150:N150">SUM(G151:G154)</f>
        <v>13416.9</v>
      </c>
      <c r="H150" s="42">
        <f t="shared" si="72"/>
        <v>706.3</v>
      </c>
      <c r="I150" s="42">
        <f t="shared" si="72"/>
        <v>0</v>
      </c>
      <c r="J150" s="42">
        <f t="shared" si="72"/>
        <v>0</v>
      </c>
      <c r="K150" s="42">
        <f t="shared" si="72"/>
        <v>0</v>
      </c>
      <c r="L150" s="42">
        <f t="shared" si="72"/>
        <v>0</v>
      </c>
      <c r="M150" s="42">
        <f t="shared" si="72"/>
        <v>0</v>
      </c>
      <c r="N150" s="42">
        <f t="shared" si="72"/>
        <v>0</v>
      </c>
    </row>
    <row r="151" spans="1:14" ht="110.25">
      <c r="A151" s="94" t="s">
        <v>880</v>
      </c>
      <c r="B151" s="46" t="s">
        <v>470</v>
      </c>
      <c r="C151" s="46" t="s">
        <v>939</v>
      </c>
      <c r="D151" s="114" t="s">
        <v>876</v>
      </c>
      <c r="E151" s="37" t="s">
        <v>53</v>
      </c>
      <c r="F151" s="42">
        <f>SUM(G151:H151)</f>
        <v>2400</v>
      </c>
      <c r="G151" s="42">
        <v>2280</v>
      </c>
      <c r="H151" s="42">
        <v>120</v>
      </c>
      <c r="I151" s="42">
        <f>SUM(J151:K151)</f>
        <v>0</v>
      </c>
      <c r="J151" s="42"/>
      <c r="K151" s="42"/>
      <c r="L151" s="42">
        <f>SUM(M151:N151)</f>
        <v>0</v>
      </c>
      <c r="M151" s="42"/>
      <c r="N151" s="42"/>
    </row>
    <row r="152" spans="1:14" ht="110.25">
      <c r="A152" s="94" t="s">
        <v>881</v>
      </c>
      <c r="B152" s="46" t="s">
        <v>470</v>
      </c>
      <c r="C152" s="46" t="s">
        <v>939</v>
      </c>
      <c r="D152" s="114" t="s">
        <v>877</v>
      </c>
      <c r="E152" s="37" t="s">
        <v>53</v>
      </c>
      <c r="F152" s="42">
        <f>SUM(G152:H152)</f>
        <v>2210.6</v>
      </c>
      <c r="G152" s="42">
        <v>2100</v>
      </c>
      <c r="H152" s="42">
        <v>110.6</v>
      </c>
      <c r="I152" s="42">
        <f>SUM(J152:K152)</f>
        <v>0</v>
      </c>
      <c r="J152" s="42"/>
      <c r="K152" s="42"/>
      <c r="L152" s="42">
        <f>SUM(M152:N152)</f>
        <v>0</v>
      </c>
      <c r="M152" s="42"/>
      <c r="N152" s="42"/>
    </row>
    <row r="153" spans="1:14" ht="110.25">
      <c r="A153" s="94" t="s">
        <v>882</v>
      </c>
      <c r="B153" s="46" t="s">
        <v>470</v>
      </c>
      <c r="C153" s="46" t="s">
        <v>939</v>
      </c>
      <c r="D153" s="114" t="s">
        <v>878</v>
      </c>
      <c r="E153" s="37" t="s">
        <v>53</v>
      </c>
      <c r="F153" s="42">
        <f>SUM(G153:H153)</f>
        <v>2675.7000000000003</v>
      </c>
      <c r="G153" s="42">
        <v>2541.9</v>
      </c>
      <c r="H153" s="42">
        <v>133.8</v>
      </c>
      <c r="I153" s="42">
        <f>SUM(J153:K153)</f>
        <v>0</v>
      </c>
      <c r="J153" s="42"/>
      <c r="K153" s="42"/>
      <c r="L153" s="42">
        <f>SUM(M153:N153)</f>
        <v>0</v>
      </c>
      <c r="M153" s="42"/>
      <c r="N153" s="42"/>
    </row>
    <row r="154" spans="1:14" ht="157.5">
      <c r="A154" s="94" t="s">
        <v>883</v>
      </c>
      <c r="B154" s="46" t="s">
        <v>470</v>
      </c>
      <c r="C154" s="46" t="s">
        <v>939</v>
      </c>
      <c r="D154" s="114" t="s">
        <v>879</v>
      </c>
      <c r="E154" s="37" t="s">
        <v>53</v>
      </c>
      <c r="F154" s="42">
        <f>SUM(G154:H154)</f>
        <v>6836.9</v>
      </c>
      <c r="G154" s="42">
        <v>6495</v>
      </c>
      <c r="H154" s="42">
        <v>341.9</v>
      </c>
      <c r="I154" s="42">
        <f>SUM(J154:K154)</f>
        <v>0</v>
      </c>
      <c r="J154" s="42"/>
      <c r="K154" s="42"/>
      <c r="L154" s="42">
        <f>SUM(M154:N154)</f>
        <v>0</v>
      </c>
      <c r="M154" s="42"/>
      <c r="N154" s="42"/>
    </row>
    <row r="155" spans="1:14" ht="78.75">
      <c r="A155" s="94" t="s">
        <v>450</v>
      </c>
      <c r="B155" s="46" t="s">
        <v>470</v>
      </c>
      <c r="C155" s="46" t="s">
        <v>939</v>
      </c>
      <c r="D155" s="95" t="s">
        <v>940</v>
      </c>
      <c r="E155" s="37"/>
      <c r="F155" s="42">
        <f aca="true" t="shared" si="73" ref="F155:N157">F156</f>
        <v>1500</v>
      </c>
      <c r="G155" s="42">
        <f t="shared" si="73"/>
        <v>1050</v>
      </c>
      <c r="H155" s="42">
        <f t="shared" si="73"/>
        <v>450</v>
      </c>
      <c r="I155" s="42">
        <f t="shared" si="73"/>
        <v>0</v>
      </c>
      <c r="J155" s="42">
        <f t="shared" si="73"/>
        <v>0</v>
      </c>
      <c r="K155" s="42">
        <f t="shared" si="73"/>
        <v>0</v>
      </c>
      <c r="L155" s="42">
        <f t="shared" si="73"/>
        <v>0</v>
      </c>
      <c r="M155" s="42">
        <f t="shared" si="73"/>
        <v>0</v>
      </c>
      <c r="N155" s="42">
        <f t="shared" si="73"/>
        <v>0</v>
      </c>
    </row>
    <row r="156" spans="1:14" ht="126">
      <c r="A156" s="94" t="s">
        <v>364</v>
      </c>
      <c r="B156" s="46" t="s">
        <v>470</v>
      </c>
      <c r="C156" s="46" t="s">
        <v>939</v>
      </c>
      <c r="D156" s="113" t="s">
        <v>367</v>
      </c>
      <c r="E156" s="37"/>
      <c r="F156" s="42">
        <f t="shared" si="73"/>
        <v>1500</v>
      </c>
      <c r="G156" s="42">
        <f t="shared" si="73"/>
        <v>1050</v>
      </c>
      <c r="H156" s="42">
        <f t="shared" si="73"/>
        <v>450</v>
      </c>
      <c r="I156" s="42">
        <f t="shared" si="73"/>
        <v>0</v>
      </c>
      <c r="J156" s="42">
        <f t="shared" si="73"/>
        <v>0</v>
      </c>
      <c r="K156" s="42">
        <f t="shared" si="73"/>
        <v>0</v>
      </c>
      <c r="L156" s="42">
        <f t="shared" si="73"/>
        <v>0</v>
      </c>
      <c r="M156" s="42">
        <f t="shared" si="73"/>
        <v>0</v>
      </c>
      <c r="N156" s="42">
        <f t="shared" si="73"/>
        <v>0</v>
      </c>
    </row>
    <row r="157" spans="1:14" ht="94.5">
      <c r="A157" s="94" t="s">
        <v>365</v>
      </c>
      <c r="B157" s="46" t="s">
        <v>470</v>
      </c>
      <c r="C157" s="46" t="s">
        <v>939</v>
      </c>
      <c r="D157" s="113" t="s">
        <v>368</v>
      </c>
      <c r="E157" s="37"/>
      <c r="F157" s="42">
        <f t="shared" si="73"/>
        <v>1500</v>
      </c>
      <c r="G157" s="42">
        <f t="shared" si="73"/>
        <v>1050</v>
      </c>
      <c r="H157" s="42">
        <f t="shared" si="73"/>
        <v>450</v>
      </c>
      <c r="I157" s="42">
        <f t="shared" si="73"/>
        <v>0</v>
      </c>
      <c r="J157" s="42">
        <f t="shared" si="73"/>
        <v>0</v>
      </c>
      <c r="K157" s="42">
        <f t="shared" si="73"/>
        <v>0</v>
      </c>
      <c r="L157" s="42">
        <f t="shared" si="73"/>
        <v>0</v>
      </c>
      <c r="M157" s="42">
        <f t="shared" si="73"/>
        <v>0</v>
      </c>
      <c r="N157" s="42">
        <f t="shared" si="73"/>
        <v>0</v>
      </c>
    </row>
    <row r="158" spans="1:14" ht="63">
      <c r="A158" s="94" t="s">
        <v>366</v>
      </c>
      <c r="B158" s="46" t="s">
        <v>470</v>
      </c>
      <c r="C158" s="46" t="s">
        <v>939</v>
      </c>
      <c r="D158" s="114" t="s">
        <v>369</v>
      </c>
      <c r="E158" s="37" t="s">
        <v>826</v>
      </c>
      <c r="F158" s="42">
        <f>SUM(G158:H158)</f>
        <v>1500</v>
      </c>
      <c r="G158" s="42">
        <v>1050</v>
      </c>
      <c r="H158" s="42">
        <v>450</v>
      </c>
      <c r="I158" s="42">
        <f>SUM(J158:K158)</f>
        <v>0</v>
      </c>
      <c r="J158" s="42"/>
      <c r="K158" s="42"/>
      <c r="L158" s="42">
        <f>SUM(M158:N158)</f>
        <v>0</v>
      </c>
      <c r="M158" s="42"/>
      <c r="N158" s="42"/>
    </row>
    <row r="159" spans="1:14" ht="78.75">
      <c r="A159" s="32" t="s">
        <v>831</v>
      </c>
      <c r="B159" s="46" t="s">
        <v>470</v>
      </c>
      <c r="C159" s="46" t="s">
        <v>939</v>
      </c>
      <c r="D159" s="113">
        <v>12</v>
      </c>
      <c r="E159" s="37"/>
      <c r="F159" s="42">
        <f aca="true" t="shared" si="74" ref="F159:N159">SUM(F160,F163)</f>
        <v>10048</v>
      </c>
      <c r="G159" s="42">
        <f t="shared" si="74"/>
        <v>10000</v>
      </c>
      <c r="H159" s="42">
        <f t="shared" si="74"/>
        <v>48</v>
      </c>
      <c r="I159" s="42">
        <f t="shared" si="74"/>
        <v>19972.2</v>
      </c>
      <c r="J159" s="42">
        <f t="shared" si="74"/>
        <v>19972.2</v>
      </c>
      <c r="K159" s="42">
        <f t="shared" si="74"/>
        <v>0</v>
      </c>
      <c r="L159" s="42">
        <f t="shared" si="74"/>
        <v>0</v>
      </c>
      <c r="M159" s="42">
        <f t="shared" si="74"/>
        <v>0</v>
      </c>
      <c r="N159" s="42">
        <f t="shared" si="74"/>
        <v>0</v>
      </c>
    </row>
    <row r="160" spans="1:14" ht="78.75">
      <c r="A160" s="32" t="s">
        <v>803</v>
      </c>
      <c r="B160" s="46" t="s">
        <v>470</v>
      </c>
      <c r="C160" s="46" t="s">
        <v>939</v>
      </c>
      <c r="D160" s="113" t="s">
        <v>762</v>
      </c>
      <c r="E160" s="37"/>
      <c r="F160" s="42">
        <f>F161</f>
        <v>0</v>
      </c>
      <c r="G160" s="42">
        <f aca="true" t="shared" si="75" ref="G160:N160">G161</f>
        <v>0</v>
      </c>
      <c r="H160" s="42">
        <f t="shared" si="75"/>
        <v>0</v>
      </c>
      <c r="I160" s="42">
        <f t="shared" si="75"/>
        <v>19972.2</v>
      </c>
      <c r="J160" s="42">
        <f t="shared" si="75"/>
        <v>19972.2</v>
      </c>
      <c r="K160" s="42">
        <f t="shared" si="75"/>
        <v>0</v>
      </c>
      <c r="L160" s="42">
        <f t="shared" si="75"/>
        <v>0</v>
      </c>
      <c r="M160" s="42">
        <f t="shared" si="75"/>
        <v>0</v>
      </c>
      <c r="N160" s="42">
        <f t="shared" si="75"/>
        <v>0</v>
      </c>
    </row>
    <row r="161" spans="1:14" ht="47.25">
      <c r="A161" s="32" t="s">
        <v>80</v>
      </c>
      <c r="B161" s="46" t="s">
        <v>470</v>
      </c>
      <c r="C161" s="46" t="s">
        <v>939</v>
      </c>
      <c r="D161" s="113" t="s">
        <v>231</v>
      </c>
      <c r="E161" s="37"/>
      <c r="F161" s="42">
        <f aca="true" t="shared" si="76" ref="F161:N161">SUM(F162:F162)</f>
        <v>0</v>
      </c>
      <c r="G161" s="42">
        <f t="shared" si="76"/>
        <v>0</v>
      </c>
      <c r="H161" s="42">
        <f t="shared" si="76"/>
        <v>0</v>
      </c>
      <c r="I161" s="42">
        <f t="shared" si="76"/>
        <v>19972.2</v>
      </c>
      <c r="J161" s="42">
        <f t="shared" si="76"/>
        <v>19972.2</v>
      </c>
      <c r="K161" s="42">
        <f t="shared" si="76"/>
        <v>0</v>
      </c>
      <c r="L161" s="42">
        <f t="shared" si="76"/>
        <v>0</v>
      </c>
      <c r="M161" s="42">
        <f t="shared" si="76"/>
        <v>0</v>
      </c>
      <c r="N161" s="42">
        <f t="shared" si="76"/>
        <v>0</v>
      </c>
    </row>
    <row r="162" spans="1:14" ht="141.75">
      <c r="A162" s="115" t="s">
        <v>232</v>
      </c>
      <c r="B162" s="46" t="s">
        <v>470</v>
      </c>
      <c r="C162" s="46" t="s">
        <v>939</v>
      </c>
      <c r="D162" s="109" t="s">
        <v>899</v>
      </c>
      <c r="E162" s="37" t="s">
        <v>430</v>
      </c>
      <c r="F162" s="42">
        <f>SUM(G162:H162)</f>
        <v>0</v>
      </c>
      <c r="G162" s="42"/>
      <c r="H162" s="42"/>
      <c r="I162" s="42">
        <f>SUM(J162:K162)</f>
        <v>19972.2</v>
      </c>
      <c r="J162" s="42">
        <v>19972.2</v>
      </c>
      <c r="K162" s="42"/>
      <c r="L162" s="42">
        <f>SUM(M162:N162)</f>
        <v>0</v>
      </c>
      <c r="M162" s="42"/>
      <c r="N162" s="42"/>
    </row>
    <row r="163" spans="1:14" ht="94.5">
      <c r="A163" s="32" t="s">
        <v>318</v>
      </c>
      <c r="B163" s="46" t="s">
        <v>470</v>
      </c>
      <c r="C163" s="46" t="s">
        <v>939</v>
      </c>
      <c r="D163" s="113" t="s">
        <v>316</v>
      </c>
      <c r="E163" s="37"/>
      <c r="F163" s="42">
        <f>F164</f>
        <v>10048</v>
      </c>
      <c r="G163" s="42">
        <f aca="true" t="shared" si="77" ref="G163:N163">G164</f>
        <v>10000</v>
      </c>
      <c r="H163" s="42">
        <f t="shared" si="77"/>
        <v>48</v>
      </c>
      <c r="I163" s="42">
        <f t="shared" si="77"/>
        <v>0</v>
      </c>
      <c r="J163" s="42">
        <f t="shared" si="77"/>
        <v>0</v>
      </c>
      <c r="K163" s="42">
        <f t="shared" si="77"/>
        <v>0</v>
      </c>
      <c r="L163" s="42">
        <f t="shared" si="77"/>
        <v>0</v>
      </c>
      <c r="M163" s="42">
        <f t="shared" si="77"/>
        <v>0</v>
      </c>
      <c r="N163" s="42">
        <f t="shared" si="77"/>
        <v>0</v>
      </c>
    </row>
    <row r="164" spans="1:14" ht="141.75">
      <c r="A164" s="32" t="s">
        <v>319</v>
      </c>
      <c r="B164" s="46" t="s">
        <v>470</v>
      </c>
      <c r="C164" s="46" t="s">
        <v>939</v>
      </c>
      <c r="D164" s="113" t="s">
        <v>317</v>
      </c>
      <c r="E164" s="37"/>
      <c r="F164" s="42">
        <f>SUM(F165:F166)</f>
        <v>10048</v>
      </c>
      <c r="G164" s="42">
        <f aca="true" t="shared" si="78" ref="G164:N164">SUM(G165:G166)</f>
        <v>10000</v>
      </c>
      <c r="H164" s="42">
        <f t="shared" si="78"/>
        <v>48</v>
      </c>
      <c r="I164" s="42">
        <f t="shared" si="78"/>
        <v>0</v>
      </c>
      <c r="J164" s="42">
        <f t="shared" si="78"/>
        <v>0</v>
      </c>
      <c r="K164" s="42">
        <f t="shared" si="78"/>
        <v>0</v>
      </c>
      <c r="L164" s="42">
        <f t="shared" si="78"/>
        <v>0</v>
      </c>
      <c r="M164" s="42">
        <f t="shared" si="78"/>
        <v>0</v>
      </c>
      <c r="N164" s="42">
        <f t="shared" si="78"/>
        <v>0</v>
      </c>
    </row>
    <row r="165" spans="1:14" ht="173.25">
      <c r="A165" s="21" t="s">
        <v>125</v>
      </c>
      <c r="B165" s="46" t="s">
        <v>470</v>
      </c>
      <c r="C165" s="46" t="s">
        <v>939</v>
      </c>
      <c r="D165" s="37" t="s">
        <v>885</v>
      </c>
      <c r="E165" s="37" t="s">
        <v>775</v>
      </c>
      <c r="F165" s="42">
        <f>SUM(G165:H165)</f>
        <v>48</v>
      </c>
      <c r="G165" s="42"/>
      <c r="H165" s="42">
        <v>48</v>
      </c>
      <c r="I165" s="42">
        <f>SUM(J164:K164)</f>
        <v>0</v>
      </c>
      <c r="J165" s="42"/>
      <c r="K165" s="42"/>
      <c r="L165" s="42">
        <f>SUM(M165:N165)</f>
        <v>0</v>
      </c>
      <c r="M165" s="42"/>
      <c r="N165" s="42"/>
    </row>
    <row r="166" spans="1:14" ht="126">
      <c r="A166" s="32" t="s">
        <v>320</v>
      </c>
      <c r="B166" s="46" t="s">
        <v>470</v>
      </c>
      <c r="C166" s="46" t="s">
        <v>939</v>
      </c>
      <c r="D166" s="109" t="s">
        <v>315</v>
      </c>
      <c r="E166" s="37" t="s">
        <v>775</v>
      </c>
      <c r="F166" s="42">
        <f>SUM(G166:H166)</f>
        <v>10000</v>
      </c>
      <c r="G166" s="42">
        <v>10000</v>
      </c>
      <c r="H166" s="42"/>
      <c r="I166" s="42">
        <f>SUM(J166:K166)</f>
        <v>0</v>
      </c>
      <c r="J166" s="42"/>
      <c r="K166" s="42"/>
      <c r="L166" s="42">
        <f>SUM(M166:N166)</f>
        <v>0</v>
      </c>
      <c r="M166" s="42"/>
      <c r="N166" s="42"/>
    </row>
    <row r="167" spans="1:14" ht="47.25">
      <c r="A167" s="90" t="s">
        <v>585</v>
      </c>
      <c r="B167" s="46" t="s">
        <v>470</v>
      </c>
      <c r="C167" s="46" t="s">
        <v>939</v>
      </c>
      <c r="D167" s="92" t="s">
        <v>786</v>
      </c>
      <c r="E167" s="37"/>
      <c r="F167" s="42">
        <f>F168</f>
        <v>22197</v>
      </c>
      <c r="G167" s="42">
        <f aca="true" t="shared" si="79" ref="G167:N167">G168</f>
        <v>22197</v>
      </c>
      <c r="H167" s="42">
        <f t="shared" si="79"/>
        <v>0</v>
      </c>
      <c r="I167" s="42">
        <f t="shared" si="79"/>
        <v>0</v>
      </c>
      <c r="J167" s="42">
        <f t="shared" si="79"/>
        <v>0</v>
      </c>
      <c r="K167" s="42">
        <f t="shared" si="79"/>
        <v>0</v>
      </c>
      <c r="L167" s="42">
        <f t="shared" si="79"/>
        <v>0</v>
      </c>
      <c r="M167" s="42">
        <f t="shared" si="79"/>
        <v>0</v>
      </c>
      <c r="N167" s="42">
        <f t="shared" si="79"/>
        <v>0</v>
      </c>
    </row>
    <row r="168" spans="1:14" ht="31.5">
      <c r="A168" s="90" t="s">
        <v>788</v>
      </c>
      <c r="B168" s="46" t="s">
        <v>470</v>
      </c>
      <c r="C168" s="46" t="s">
        <v>939</v>
      </c>
      <c r="D168" s="92" t="s">
        <v>787</v>
      </c>
      <c r="E168" s="37"/>
      <c r="F168" s="42">
        <f aca="true" t="shared" si="80" ref="F168:N168">SUM(F169:F170)</f>
        <v>22197</v>
      </c>
      <c r="G168" s="42">
        <f t="shared" si="80"/>
        <v>22197</v>
      </c>
      <c r="H168" s="42">
        <f t="shared" si="80"/>
        <v>0</v>
      </c>
      <c r="I168" s="42">
        <f t="shared" si="80"/>
        <v>0</v>
      </c>
      <c r="J168" s="42">
        <f t="shared" si="80"/>
        <v>0</v>
      </c>
      <c r="K168" s="42">
        <f t="shared" si="80"/>
        <v>0</v>
      </c>
      <c r="L168" s="42">
        <f t="shared" si="80"/>
        <v>0</v>
      </c>
      <c r="M168" s="42">
        <f t="shared" si="80"/>
        <v>0</v>
      </c>
      <c r="N168" s="42">
        <f t="shared" si="80"/>
        <v>0</v>
      </c>
    </row>
    <row r="169" spans="1:14" ht="63">
      <c r="A169" s="32" t="s">
        <v>371</v>
      </c>
      <c r="B169" s="46" t="s">
        <v>470</v>
      </c>
      <c r="C169" s="46" t="s">
        <v>939</v>
      </c>
      <c r="D169" s="109" t="s">
        <v>26</v>
      </c>
      <c r="E169" s="37" t="s">
        <v>826</v>
      </c>
      <c r="F169" s="42">
        <f>SUM(G169:H169)</f>
        <v>2945.7</v>
      </c>
      <c r="G169" s="42">
        <v>2945.7</v>
      </c>
      <c r="H169" s="42"/>
      <c r="I169" s="42">
        <f>SUM(J169:K169)</f>
        <v>0</v>
      </c>
      <c r="J169" s="42"/>
      <c r="K169" s="42"/>
      <c r="L169" s="42">
        <f>SUM(M169:N169)</f>
        <v>0</v>
      </c>
      <c r="M169" s="42"/>
      <c r="N169" s="42"/>
    </row>
    <row r="170" spans="1:14" ht="78.75">
      <c r="A170" s="32" t="s">
        <v>372</v>
      </c>
      <c r="B170" s="46" t="s">
        <v>470</v>
      </c>
      <c r="C170" s="46" t="s">
        <v>939</v>
      </c>
      <c r="D170" s="109" t="s">
        <v>25</v>
      </c>
      <c r="E170" s="37" t="s">
        <v>826</v>
      </c>
      <c r="F170" s="42">
        <f>SUM(G170:H170)</f>
        <v>19251.3</v>
      </c>
      <c r="G170" s="42">
        <v>19251.3</v>
      </c>
      <c r="H170" s="42"/>
      <c r="I170" s="42">
        <f>SUM(J170:K170)</f>
        <v>0</v>
      </c>
      <c r="J170" s="42"/>
      <c r="K170" s="42"/>
      <c r="L170" s="42">
        <f>SUM(M170:N170)</f>
        <v>0</v>
      </c>
      <c r="M170" s="42"/>
      <c r="N170" s="42"/>
    </row>
    <row r="171" spans="1:14" ht="15.75">
      <c r="A171" s="97" t="s">
        <v>790</v>
      </c>
      <c r="B171" s="87" t="s">
        <v>942</v>
      </c>
      <c r="C171" s="87"/>
      <c r="D171" s="117"/>
      <c r="E171" s="89"/>
      <c r="F171" s="88">
        <f>SUM(F172)</f>
        <v>599</v>
      </c>
      <c r="G171" s="88">
        <f aca="true" t="shared" si="81" ref="G171:N171">SUM(G172)</f>
        <v>599</v>
      </c>
      <c r="H171" s="88">
        <f t="shared" si="81"/>
        <v>0</v>
      </c>
      <c r="I171" s="88">
        <f t="shared" si="81"/>
        <v>592</v>
      </c>
      <c r="J171" s="88">
        <f t="shared" si="81"/>
        <v>592</v>
      </c>
      <c r="K171" s="88">
        <f t="shared" si="81"/>
        <v>0</v>
      </c>
      <c r="L171" s="88">
        <f t="shared" si="81"/>
        <v>614</v>
      </c>
      <c r="M171" s="88">
        <f t="shared" si="81"/>
        <v>614</v>
      </c>
      <c r="N171" s="88">
        <f t="shared" si="81"/>
        <v>0</v>
      </c>
    </row>
    <row r="172" spans="1:14" ht="31.5">
      <c r="A172" s="97" t="s">
        <v>633</v>
      </c>
      <c r="B172" s="87" t="s">
        <v>942</v>
      </c>
      <c r="C172" s="87" t="s">
        <v>470</v>
      </c>
      <c r="D172" s="117"/>
      <c r="E172" s="89"/>
      <c r="F172" s="88">
        <f>SUM(F173,F178)</f>
        <v>599</v>
      </c>
      <c r="G172" s="88">
        <f aca="true" t="shared" si="82" ref="G172:N172">SUM(G173,G178)</f>
        <v>599</v>
      </c>
      <c r="H172" s="88">
        <f t="shared" si="82"/>
        <v>0</v>
      </c>
      <c r="I172" s="88">
        <f t="shared" si="82"/>
        <v>592</v>
      </c>
      <c r="J172" s="88">
        <f t="shared" si="82"/>
        <v>592</v>
      </c>
      <c r="K172" s="88">
        <f t="shared" si="82"/>
        <v>0</v>
      </c>
      <c r="L172" s="88">
        <f t="shared" si="82"/>
        <v>614</v>
      </c>
      <c r="M172" s="88">
        <f t="shared" si="82"/>
        <v>614</v>
      </c>
      <c r="N172" s="88">
        <f t="shared" si="82"/>
        <v>0</v>
      </c>
    </row>
    <row r="173" spans="1:14" ht="94.5">
      <c r="A173" s="32" t="s">
        <v>566</v>
      </c>
      <c r="B173" s="46" t="s">
        <v>942</v>
      </c>
      <c r="C173" s="46" t="s">
        <v>470</v>
      </c>
      <c r="D173" s="95" t="s">
        <v>463</v>
      </c>
      <c r="E173" s="37"/>
      <c r="F173" s="42">
        <f>F174</f>
        <v>571</v>
      </c>
      <c r="G173" s="42">
        <f aca="true" t="shared" si="83" ref="G173:N173">G174</f>
        <v>571</v>
      </c>
      <c r="H173" s="42">
        <f t="shared" si="83"/>
        <v>0</v>
      </c>
      <c r="I173" s="42">
        <f>I174</f>
        <v>592</v>
      </c>
      <c r="J173" s="42">
        <f t="shared" si="83"/>
        <v>592</v>
      </c>
      <c r="K173" s="42">
        <f t="shared" si="83"/>
        <v>0</v>
      </c>
      <c r="L173" s="42">
        <f>L174</f>
        <v>614</v>
      </c>
      <c r="M173" s="42">
        <f t="shared" si="83"/>
        <v>614</v>
      </c>
      <c r="N173" s="42">
        <f t="shared" si="83"/>
        <v>0</v>
      </c>
    </row>
    <row r="174" spans="1:14" ht="173.25">
      <c r="A174" s="94" t="s">
        <v>832</v>
      </c>
      <c r="B174" s="46" t="s">
        <v>942</v>
      </c>
      <c r="C174" s="46" t="s">
        <v>470</v>
      </c>
      <c r="D174" s="95" t="s">
        <v>123</v>
      </c>
      <c r="E174" s="37"/>
      <c r="F174" s="42">
        <f>F175</f>
        <v>571</v>
      </c>
      <c r="G174" s="42">
        <f>G175</f>
        <v>571</v>
      </c>
      <c r="H174" s="42">
        <f>H175</f>
        <v>0</v>
      </c>
      <c r="I174" s="42">
        <f>I175</f>
        <v>592</v>
      </c>
      <c r="J174" s="42">
        <f>J175</f>
        <v>592</v>
      </c>
      <c r="K174" s="42">
        <f>K175</f>
        <v>0</v>
      </c>
      <c r="L174" s="42">
        <f>L175</f>
        <v>614</v>
      </c>
      <c r="M174" s="42">
        <f>M175</f>
        <v>614</v>
      </c>
      <c r="N174" s="42">
        <f>N175</f>
        <v>0</v>
      </c>
    </row>
    <row r="175" spans="1:14" ht="94.5">
      <c r="A175" s="94" t="s">
        <v>461</v>
      </c>
      <c r="B175" s="46" t="s">
        <v>942</v>
      </c>
      <c r="C175" s="46" t="s">
        <v>470</v>
      </c>
      <c r="D175" s="95" t="s">
        <v>462</v>
      </c>
      <c r="E175" s="37"/>
      <c r="F175" s="42">
        <f>SUM(F176:F177)</f>
        <v>571</v>
      </c>
      <c r="G175" s="42">
        <f aca="true" t="shared" si="84" ref="G175:N175">SUM(G176:G177)</f>
        <v>571</v>
      </c>
      <c r="H175" s="42">
        <f t="shared" si="84"/>
        <v>0</v>
      </c>
      <c r="I175" s="42">
        <f t="shared" si="84"/>
        <v>592</v>
      </c>
      <c r="J175" s="42">
        <f t="shared" si="84"/>
        <v>592</v>
      </c>
      <c r="K175" s="42">
        <f t="shared" si="84"/>
        <v>0</v>
      </c>
      <c r="L175" s="42">
        <f t="shared" si="84"/>
        <v>614</v>
      </c>
      <c r="M175" s="42">
        <f t="shared" si="84"/>
        <v>614</v>
      </c>
      <c r="N175" s="42">
        <f t="shared" si="84"/>
        <v>0</v>
      </c>
    </row>
    <row r="176" spans="1:14" ht="204.75">
      <c r="A176" s="35" t="s">
        <v>13</v>
      </c>
      <c r="B176" s="46" t="s">
        <v>942</v>
      </c>
      <c r="C176" s="46" t="s">
        <v>470</v>
      </c>
      <c r="D176" s="96" t="s">
        <v>279</v>
      </c>
      <c r="E176" s="37" t="s">
        <v>428</v>
      </c>
      <c r="F176" s="42">
        <f>SUM(G176:H176)</f>
        <v>521</v>
      </c>
      <c r="G176" s="28">
        <v>521</v>
      </c>
      <c r="H176" s="28"/>
      <c r="I176" s="42">
        <f>SUM(J176:K176)</f>
        <v>592</v>
      </c>
      <c r="J176" s="28">
        <v>592</v>
      </c>
      <c r="K176" s="28"/>
      <c r="L176" s="42">
        <f>SUM(M176:N176)</f>
        <v>614</v>
      </c>
      <c r="M176" s="28">
        <v>614</v>
      </c>
      <c r="N176" s="28"/>
    </row>
    <row r="177" spans="1:14" ht="126">
      <c r="A177" s="35" t="s">
        <v>808</v>
      </c>
      <c r="B177" s="46" t="s">
        <v>942</v>
      </c>
      <c r="C177" s="46" t="s">
        <v>470</v>
      </c>
      <c r="D177" s="96" t="s">
        <v>279</v>
      </c>
      <c r="E177" s="37" t="s">
        <v>430</v>
      </c>
      <c r="F177" s="42">
        <f>SUM(G177:H177)</f>
        <v>50</v>
      </c>
      <c r="G177" s="28">
        <v>50</v>
      </c>
      <c r="H177" s="28"/>
      <c r="I177" s="42">
        <f>SUM(J177:K177)</f>
        <v>0</v>
      </c>
      <c r="J177" s="28"/>
      <c r="K177" s="28"/>
      <c r="L177" s="42">
        <f>SUM(M177:N177)</f>
        <v>0</v>
      </c>
      <c r="M177" s="28"/>
      <c r="N177" s="28"/>
    </row>
    <row r="178" spans="1:14" ht="78.75">
      <c r="A178" s="21" t="s">
        <v>450</v>
      </c>
      <c r="B178" s="36" t="s">
        <v>942</v>
      </c>
      <c r="C178" s="37" t="s">
        <v>470</v>
      </c>
      <c r="D178" s="95" t="s">
        <v>871</v>
      </c>
      <c r="E178" s="41"/>
      <c r="F178" s="42">
        <f aca="true" t="shared" si="85" ref="F178:N178">F179</f>
        <v>28</v>
      </c>
      <c r="G178" s="42">
        <f t="shared" si="85"/>
        <v>28</v>
      </c>
      <c r="H178" s="42">
        <f t="shared" si="85"/>
        <v>0</v>
      </c>
      <c r="I178" s="42">
        <f t="shared" si="85"/>
        <v>0</v>
      </c>
      <c r="J178" s="42">
        <f t="shared" si="85"/>
        <v>0</v>
      </c>
      <c r="K178" s="42">
        <f t="shared" si="85"/>
        <v>0</v>
      </c>
      <c r="L178" s="42">
        <f t="shared" si="85"/>
        <v>0</v>
      </c>
      <c r="M178" s="42">
        <f t="shared" si="85"/>
        <v>0</v>
      </c>
      <c r="N178" s="42">
        <f t="shared" si="85"/>
        <v>0</v>
      </c>
    </row>
    <row r="179" spans="1:14" ht="141.75">
      <c r="A179" s="21" t="s">
        <v>378</v>
      </c>
      <c r="B179" s="37" t="s">
        <v>942</v>
      </c>
      <c r="C179" s="37" t="s">
        <v>470</v>
      </c>
      <c r="D179" s="95" t="s">
        <v>483</v>
      </c>
      <c r="E179" s="37"/>
      <c r="F179" s="42">
        <f aca="true" t="shared" si="86" ref="F179:N179">F180</f>
        <v>28</v>
      </c>
      <c r="G179" s="42">
        <f t="shared" si="86"/>
        <v>28</v>
      </c>
      <c r="H179" s="42">
        <f t="shared" si="86"/>
        <v>0</v>
      </c>
      <c r="I179" s="42">
        <f t="shared" si="86"/>
        <v>0</v>
      </c>
      <c r="J179" s="42">
        <f t="shared" si="86"/>
        <v>0</v>
      </c>
      <c r="K179" s="42">
        <f t="shared" si="86"/>
        <v>0</v>
      </c>
      <c r="L179" s="42">
        <f t="shared" si="86"/>
        <v>0</v>
      </c>
      <c r="M179" s="42">
        <f t="shared" si="86"/>
        <v>0</v>
      </c>
      <c r="N179" s="42">
        <f t="shared" si="86"/>
        <v>0</v>
      </c>
    </row>
    <row r="180" spans="1:14" ht="78.75" customHeight="1">
      <c r="A180" s="21" t="s">
        <v>379</v>
      </c>
      <c r="B180" s="37" t="s">
        <v>942</v>
      </c>
      <c r="C180" s="37" t="s">
        <v>470</v>
      </c>
      <c r="D180" s="95" t="s">
        <v>484</v>
      </c>
      <c r="E180" s="37"/>
      <c r="F180" s="42">
        <f aca="true" t="shared" si="87" ref="F180:N180">F181</f>
        <v>28</v>
      </c>
      <c r="G180" s="28">
        <f t="shared" si="87"/>
        <v>28</v>
      </c>
      <c r="H180" s="28">
        <f t="shared" si="87"/>
        <v>0</v>
      </c>
      <c r="I180" s="28">
        <f t="shared" si="87"/>
        <v>0</v>
      </c>
      <c r="J180" s="28">
        <f t="shared" si="87"/>
        <v>0</v>
      </c>
      <c r="K180" s="28">
        <f t="shared" si="87"/>
        <v>0</v>
      </c>
      <c r="L180" s="42">
        <f t="shared" si="87"/>
        <v>0</v>
      </c>
      <c r="M180" s="28">
        <f t="shared" si="87"/>
        <v>0</v>
      </c>
      <c r="N180" s="28">
        <f t="shared" si="87"/>
        <v>0</v>
      </c>
    </row>
    <row r="181" spans="1:14" ht="110.25">
      <c r="A181" s="21" t="s">
        <v>353</v>
      </c>
      <c r="B181" s="37" t="s">
        <v>942</v>
      </c>
      <c r="C181" s="37" t="s">
        <v>470</v>
      </c>
      <c r="D181" s="95" t="s">
        <v>351</v>
      </c>
      <c r="E181" s="37" t="s">
        <v>430</v>
      </c>
      <c r="F181" s="42">
        <f>G181+H181</f>
        <v>28</v>
      </c>
      <c r="G181" s="28">
        <v>28</v>
      </c>
      <c r="H181" s="28"/>
      <c r="I181" s="42">
        <f>J181+K181</f>
        <v>0</v>
      </c>
      <c r="J181" s="28"/>
      <c r="K181" s="28"/>
      <c r="L181" s="42">
        <f>M181+N181</f>
        <v>0</v>
      </c>
      <c r="M181" s="28"/>
      <c r="N181" s="28"/>
    </row>
    <row r="182" spans="1:14" ht="15.75">
      <c r="A182" s="31" t="s">
        <v>52</v>
      </c>
      <c r="B182" s="87" t="s">
        <v>487</v>
      </c>
      <c r="C182" s="37"/>
      <c r="D182" s="37"/>
      <c r="E182" s="37"/>
      <c r="F182" s="88">
        <f aca="true" t="shared" si="88" ref="F182:N182">SUM(F183,F194,F213,F221,F235)</f>
        <v>637242.9999999999</v>
      </c>
      <c r="G182" s="88">
        <f t="shared" si="88"/>
        <v>459419.2</v>
      </c>
      <c r="H182" s="88">
        <f t="shared" si="88"/>
        <v>177823.8</v>
      </c>
      <c r="I182" s="88">
        <f t="shared" si="88"/>
        <v>556127.0999999999</v>
      </c>
      <c r="J182" s="88">
        <f t="shared" si="88"/>
        <v>420224.19999999995</v>
      </c>
      <c r="K182" s="88">
        <f t="shared" si="88"/>
        <v>135902.9</v>
      </c>
      <c r="L182" s="88">
        <f t="shared" si="88"/>
        <v>519425.39999999997</v>
      </c>
      <c r="M182" s="88">
        <f t="shared" si="88"/>
        <v>389241.89999999997</v>
      </c>
      <c r="N182" s="88">
        <f t="shared" si="88"/>
        <v>130183.5</v>
      </c>
    </row>
    <row r="183" spans="1:14" ht="15.75">
      <c r="A183" s="31" t="s">
        <v>254</v>
      </c>
      <c r="B183" s="87" t="s">
        <v>487</v>
      </c>
      <c r="C183" s="87" t="s">
        <v>464</v>
      </c>
      <c r="D183" s="37"/>
      <c r="E183" s="37"/>
      <c r="F183" s="88">
        <f>SUM(F184,)</f>
        <v>177928.8</v>
      </c>
      <c r="G183" s="88">
        <f aca="true" t="shared" si="89" ref="G183:N183">SUM(G184,)</f>
        <v>149900</v>
      </c>
      <c r="H183" s="88">
        <f t="shared" si="89"/>
        <v>28028.8</v>
      </c>
      <c r="I183" s="88">
        <f t="shared" si="89"/>
        <v>167917.8</v>
      </c>
      <c r="J183" s="88">
        <f t="shared" si="89"/>
        <v>150213</v>
      </c>
      <c r="K183" s="88">
        <f t="shared" si="89"/>
        <v>17704.8</v>
      </c>
      <c r="L183" s="88">
        <f t="shared" si="89"/>
        <v>108964</v>
      </c>
      <c r="M183" s="88">
        <f t="shared" si="89"/>
        <v>95999</v>
      </c>
      <c r="N183" s="88">
        <f t="shared" si="89"/>
        <v>12965</v>
      </c>
    </row>
    <row r="184" spans="1:14" ht="63">
      <c r="A184" s="32" t="s">
        <v>833</v>
      </c>
      <c r="B184" s="46" t="s">
        <v>487</v>
      </c>
      <c r="C184" s="46" t="s">
        <v>464</v>
      </c>
      <c r="D184" s="92" t="s">
        <v>164</v>
      </c>
      <c r="E184" s="37"/>
      <c r="F184" s="42">
        <f aca="true" t="shared" si="90" ref="F184:N184">F185</f>
        <v>177928.8</v>
      </c>
      <c r="G184" s="42">
        <f t="shared" si="90"/>
        <v>149900</v>
      </c>
      <c r="H184" s="42">
        <f t="shared" si="90"/>
        <v>28028.8</v>
      </c>
      <c r="I184" s="42">
        <f t="shared" si="90"/>
        <v>167917.8</v>
      </c>
      <c r="J184" s="42">
        <f t="shared" si="90"/>
        <v>150213</v>
      </c>
      <c r="K184" s="42">
        <f t="shared" si="90"/>
        <v>17704.8</v>
      </c>
      <c r="L184" s="42">
        <f t="shared" si="90"/>
        <v>108964</v>
      </c>
      <c r="M184" s="42">
        <f t="shared" si="90"/>
        <v>95999</v>
      </c>
      <c r="N184" s="42">
        <f t="shared" si="90"/>
        <v>12965</v>
      </c>
    </row>
    <row r="185" spans="1:14" ht="94.5">
      <c r="A185" s="32" t="s">
        <v>952</v>
      </c>
      <c r="B185" s="46" t="s">
        <v>487</v>
      </c>
      <c r="C185" s="46" t="s">
        <v>464</v>
      </c>
      <c r="D185" s="92" t="s">
        <v>165</v>
      </c>
      <c r="E185" s="37"/>
      <c r="F185" s="42">
        <f aca="true" t="shared" si="91" ref="F185:N185">SUM(F186,F189)</f>
        <v>177928.8</v>
      </c>
      <c r="G185" s="42">
        <f t="shared" si="91"/>
        <v>149900</v>
      </c>
      <c r="H185" s="42">
        <f t="shared" si="91"/>
        <v>28028.8</v>
      </c>
      <c r="I185" s="42">
        <f t="shared" si="91"/>
        <v>167917.8</v>
      </c>
      <c r="J185" s="42">
        <f t="shared" si="91"/>
        <v>150213</v>
      </c>
      <c r="K185" s="42">
        <f t="shared" si="91"/>
        <v>17704.8</v>
      </c>
      <c r="L185" s="42">
        <f t="shared" si="91"/>
        <v>108964</v>
      </c>
      <c r="M185" s="42">
        <f t="shared" si="91"/>
        <v>95999</v>
      </c>
      <c r="N185" s="42">
        <f t="shared" si="91"/>
        <v>12965</v>
      </c>
    </row>
    <row r="186" spans="1:14" ht="78.75">
      <c r="A186" s="32" t="s">
        <v>222</v>
      </c>
      <c r="B186" s="46" t="s">
        <v>487</v>
      </c>
      <c r="C186" s="46" t="s">
        <v>464</v>
      </c>
      <c r="D186" s="92" t="s">
        <v>166</v>
      </c>
      <c r="E186" s="37"/>
      <c r="F186" s="42">
        <f aca="true" t="shared" si="92" ref="F186:N186">SUM(F187:F188)</f>
        <v>110285.8</v>
      </c>
      <c r="G186" s="42">
        <f t="shared" si="92"/>
        <v>87053</v>
      </c>
      <c r="H186" s="42">
        <f t="shared" si="92"/>
        <v>23232.8</v>
      </c>
      <c r="I186" s="42">
        <f t="shared" si="92"/>
        <v>106736.8</v>
      </c>
      <c r="J186" s="42">
        <f t="shared" si="92"/>
        <v>91664</v>
      </c>
      <c r="K186" s="42">
        <f t="shared" si="92"/>
        <v>15072.8</v>
      </c>
      <c r="L186" s="42">
        <f t="shared" si="92"/>
        <v>108964</v>
      </c>
      <c r="M186" s="42">
        <f t="shared" si="92"/>
        <v>95999</v>
      </c>
      <c r="N186" s="42">
        <f t="shared" si="92"/>
        <v>12965</v>
      </c>
    </row>
    <row r="187" spans="1:14" ht="189">
      <c r="A187" s="32" t="s">
        <v>396</v>
      </c>
      <c r="B187" s="46" t="s">
        <v>487</v>
      </c>
      <c r="C187" s="46" t="s">
        <v>464</v>
      </c>
      <c r="D187" s="37" t="s">
        <v>169</v>
      </c>
      <c r="E187" s="37" t="s">
        <v>53</v>
      </c>
      <c r="F187" s="42">
        <f>SUM(G187:H187)</f>
        <v>23232.8</v>
      </c>
      <c r="G187" s="42">
        <v>0</v>
      </c>
      <c r="H187" s="42">
        <v>23232.8</v>
      </c>
      <c r="I187" s="42">
        <f>SUM(J187:K187)</f>
        <v>15072.8</v>
      </c>
      <c r="J187" s="42">
        <v>0</v>
      </c>
      <c r="K187" s="42">
        <v>15072.8</v>
      </c>
      <c r="L187" s="42">
        <f>SUM(M187:N187)</f>
        <v>12965</v>
      </c>
      <c r="M187" s="42">
        <v>0</v>
      </c>
      <c r="N187" s="42">
        <v>12965</v>
      </c>
    </row>
    <row r="188" spans="1:14" ht="189">
      <c r="A188" s="94" t="s">
        <v>29</v>
      </c>
      <c r="B188" s="46" t="s">
        <v>487</v>
      </c>
      <c r="C188" s="46" t="s">
        <v>464</v>
      </c>
      <c r="D188" s="96" t="s">
        <v>170</v>
      </c>
      <c r="E188" s="37" t="s">
        <v>53</v>
      </c>
      <c r="F188" s="42">
        <f>SUM(G188:H188)</f>
        <v>87053</v>
      </c>
      <c r="G188" s="42">
        <v>87053</v>
      </c>
      <c r="H188" s="42">
        <v>0</v>
      </c>
      <c r="I188" s="42">
        <f>SUM(J188:K188)</f>
        <v>91664</v>
      </c>
      <c r="J188" s="42">
        <v>91664</v>
      </c>
      <c r="K188" s="42">
        <v>0</v>
      </c>
      <c r="L188" s="42">
        <f>SUM(M188:N188)</f>
        <v>95999</v>
      </c>
      <c r="M188" s="42">
        <v>95999</v>
      </c>
      <c r="N188" s="42">
        <v>0</v>
      </c>
    </row>
    <row r="189" spans="1:14" ht="63">
      <c r="A189" s="21" t="s">
        <v>557</v>
      </c>
      <c r="B189" s="46" t="s">
        <v>487</v>
      </c>
      <c r="C189" s="46" t="s">
        <v>464</v>
      </c>
      <c r="D189" s="92" t="s">
        <v>565</v>
      </c>
      <c r="E189" s="37"/>
      <c r="F189" s="39">
        <f aca="true" t="shared" si="93" ref="F189:N189">SUM(F190:F193)</f>
        <v>67643</v>
      </c>
      <c r="G189" s="39">
        <f t="shared" si="93"/>
        <v>62847</v>
      </c>
      <c r="H189" s="39">
        <f t="shared" si="93"/>
        <v>4796</v>
      </c>
      <c r="I189" s="39">
        <f t="shared" si="93"/>
        <v>61181</v>
      </c>
      <c r="J189" s="39">
        <f t="shared" si="93"/>
        <v>58549</v>
      </c>
      <c r="K189" s="39">
        <f t="shared" si="93"/>
        <v>2632</v>
      </c>
      <c r="L189" s="39">
        <f t="shared" si="93"/>
        <v>0</v>
      </c>
      <c r="M189" s="39">
        <f t="shared" si="93"/>
        <v>0</v>
      </c>
      <c r="N189" s="39">
        <f t="shared" si="93"/>
        <v>0</v>
      </c>
    </row>
    <row r="190" spans="1:14" ht="94.5">
      <c r="A190" s="21" t="s">
        <v>460</v>
      </c>
      <c r="B190" s="46" t="s">
        <v>487</v>
      </c>
      <c r="C190" s="46" t="s">
        <v>464</v>
      </c>
      <c r="D190" s="37" t="s">
        <v>559</v>
      </c>
      <c r="E190" s="38" t="s">
        <v>430</v>
      </c>
      <c r="F190" s="39">
        <f>SUM(G190:H190)</f>
        <v>4304</v>
      </c>
      <c r="G190" s="39"/>
      <c r="H190" s="39">
        <v>4304</v>
      </c>
      <c r="I190" s="39">
        <f>SUM(J190:K190)</f>
        <v>2632</v>
      </c>
      <c r="J190" s="39"/>
      <c r="K190" s="39">
        <v>2632</v>
      </c>
      <c r="L190" s="39">
        <f>SUM(M190:N190)</f>
        <v>0</v>
      </c>
      <c r="M190" s="39"/>
      <c r="N190" s="39"/>
    </row>
    <row r="191" spans="1:14" ht="110.25">
      <c r="A191" s="21" t="s">
        <v>501</v>
      </c>
      <c r="B191" s="46" t="s">
        <v>487</v>
      </c>
      <c r="C191" s="46" t="s">
        <v>464</v>
      </c>
      <c r="D191" s="37" t="s">
        <v>560</v>
      </c>
      <c r="E191" s="38" t="s">
        <v>430</v>
      </c>
      <c r="F191" s="39">
        <f>SUM(G191:H191)</f>
        <v>53507</v>
      </c>
      <c r="G191" s="39">
        <v>53507</v>
      </c>
      <c r="H191" s="39"/>
      <c r="I191" s="39">
        <f>SUM(J191:K191)</f>
        <v>58549</v>
      </c>
      <c r="J191" s="39">
        <v>58549</v>
      </c>
      <c r="K191" s="39"/>
      <c r="L191" s="39">
        <f>SUM(M191:N191)</f>
        <v>0</v>
      </c>
      <c r="M191" s="39"/>
      <c r="N191" s="39"/>
    </row>
    <row r="192" spans="1:14" ht="173.25">
      <c r="A192" s="190" t="s">
        <v>389</v>
      </c>
      <c r="B192" s="184" t="s">
        <v>487</v>
      </c>
      <c r="C192" s="184" t="s">
        <v>464</v>
      </c>
      <c r="D192" s="185" t="s">
        <v>965</v>
      </c>
      <c r="E192" s="192" t="s">
        <v>430</v>
      </c>
      <c r="F192" s="186">
        <f>SUM(G192:H192)</f>
        <v>274.3</v>
      </c>
      <c r="G192" s="186">
        <v>260.6</v>
      </c>
      <c r="H192" s="186">
        <v>13.7</v>
      </c>
      <c r="I192" s="186">
        <f>SUM(J192:K192)</f>
        <v>0</v>
      </c>
      <c r="J192" s="186"/>
      <c r="K192" s="186"/>
      <c r="L192" s="186">
        <f>SUM(M192:N192)</f>
        <v>0</v>
      </c>
      <c r="M192" s="186"/>
      <c r="N192" s="186"/>
    </row>
    <row r="193" spans="1:14" ht="204.75">
      <c r="A193" s="183" t="s">
        <v>133</v>
      </c>
      <c r="B193" s="46" t="s">
        <v>487</v>
      </c>
      <c r="C193" s="46" t="s">
        <v>464</v>
      </c>
      <c r="D193" s="37" t="s">
        <v>965</v>
      </c>
      <c r="E193" s="38" t="s">
        <v>53</v>
      </c>
      <c r="F193" s="39">
        <f>SUM(G193:H193)</f>
        <v>9557.699999999999</v>
      </c>
      <c r="G193" s="39">
        <v>9079.4</v>
      </c>
      <c r="H193" s="39">
        <v>478.3</v>
      </c>
      <c r="I193" s="39">
        <f>SUM(J193:K193)</f>
        <v>0</v>
      </c>
      <c r="J193" s="39"/>
      <c r="K193" s="39"/>
      <c r="L193" s="39">
        <f>SUM(M193:N193)</f>
        <v>0</v>
      </c>
      <c r="M193" s="39"/>
      <c r="N193" s="39"/>
    </row>
    <row r="194" spans="1:14" ht="15.75">
      <c r="A194" s="31" t="s">
        <v>255</v>
      </c>
      <c r="B194" s="87" t="s">
        <v>487</v>
      </c>
      <c r="C194" s="87" t="s">
        <v>471</v>
      </c>
      <c r="D194" s="37"/>
      <c r="E194" s="37"/>
      <c r="F194" s="88">
        <f aca="true" t="shared" si="94" ref="F194:N194">SUM(F195)</f>
        <v>380094.6</v>
      </c>
      <c r="G194" s="88">
        <f t="shared" si="94"/>
        <v>309314.3</v>
      </c>
      <c r="H194" s="88">
        <f t="shared" si="94"/>
        <v>70780.3</v>
      </c>
      <c r="I194" s="88">
        <f t="shared" si="94"/>
        <v>308928.19999999995</v>
      </c>
      <c r="J194" s="88">
        <f t="shared" si="94"/>
        <v>269798.1</v>
      </c>
      <c r="K194" s="88">
        <f t="shared" si="94"/>
        <v>39130.1</v>
      </c>
      <c r="L194" s="88">
        <f t="shared" si="94"/>
        <v>328758.6</v>
      </c>
      <c r="M194" s="88">
        <f t="shared" si="94"/>
        <v>293021.3</v>
      </c>
      <c r="N194" s="88">
        <f t="shared" si="94"/>
        <v>35737.3</v>
      </c>
    </row>
    <row r="195" spans="1:14" ht="63">
      <c r="A195" s="32" t="s">
        <v>833</v>
      </c>
      <c r="B195" s="46" t="s">
        <v>487</v>
      </c>
      <c r="C195" s="46" t="s">
        <v>471</v>
      </c>
      <c r="D195" s="102" t="s">
        <v>164</v>
      </c>
      <c r="E195" s="37"/>
      <c r="F195" s="42">
        <f aca="true" t="shared" si="95" ref="F195:N195">SUM(F196,)</f>
        <v>380094.6</v>
      </c>
      <c r="G195" s="42">
        <f t="shared" si="95"/>
        <v>309314.3</v>
      </c>
      <c r="H195" s="42">
        <f t="shared" si="95"/>
        <v>70780.3</v>
      </c>
      <c r="I195" s="42">
        <f t="shared" si="95"/>
        <v>308928.19999999995</v>
      </c>
      <c r="J195" s="42">
        <f t="shared" si="95"/>
        <v>269798.1</v>
      </c>
      <c r="K195" s="42">
        <f t="shared" si="95"/>
        <v>39130.1</v>
      </c>
      <c r="L195" s="42">
        <f t="shared" si="95"/>
        <v>328758.6</v>
      </c>
      <c r="M195" s="42">
        <f t="shared" si="95"/>
        <v>293021.3</v>
      </c>
      <c r="N195" s="42">
        <f t="shared" si="95"/>
        <v>35737.3</v>
      </c>
    </row>
    <row r="196" spans="1:14" ht="94.5">
      <c r="A196" s="32" t="s">
        <v>834</v>
      </c>
      <c r="B196" s="46" t="s">
        <v>487</v>
      </c>
      <c r="C196" s="46" t="s">
        <v>471</v>
      </c>
      <c r="D196" s="102" t="s">
        <v>30</v>
      </c>
      <c r="E196" s="37"/>
      <c r="F196" s="42">
        <f>SUM(F197,F203,F206,F208)</f>
        <v>380094.6</v>
      </c>
      <c r="G196" s="42">
        <f aca="true" t="shared" si="96" ref="G196:N196">SUM(G197,G203,G206,G208)</f>
        <v>309314.3</v>
      </c>
      <c r="H196" s="42">
        <f t="shared" si="96"/>
        <v>70780.3</v>
      </c>
      <c r="I196" s="42">
        <f t="shared" si="96"/>
        <v>308928.19999999995</v>
      </c>
      <c r="J196" s="42">
        <f t="shared" si="96"/>
        <v>269798.1</v>
      </c>
      <c r="K196" s="42">
        <f t="shared" si="96"/>
        <v>39130.1</v>
      </c>
      <c r="L196" s="42">
        <f t="shared" si="96"/>
        <v>328758.6</v>
      </c>
      <c r="M196" s="42">
        <f t="shared" si="96"/>
        <v>293021.3</v>
      </c>
      <c r="N196" s="42">
        <f t="shared" si="96"/>
        <v>35737.3</v>
      </c>
    </row>
    <row r="197" spans="1:14" ht="47.25">
      <c r="A197" s="32" t="s">
        <v>46</v>
      </c>
      <c r="B197" s="46" t="s">
        <v>487</v>
      </c>
      <c r="C197" s="46" t="s">
        <v>471</v>
      </c>
      <c r="D197" s="102" t="s">
        <v>31</v>
      </c>
      <c r="E197" s="37"/>
      <c r="F197" s="42">
        <f>SUM(F198:F202)</f>
        <v>250898.3</v>
      </c>
      <c r="G197" s="42">
        <f aca="true" t="shared" si="97" ref="G197:N197">SUM(G198:G202)</f>
        <v>194951</v>
      </c>
      <c r="H197" s="42">
        <f t="shared" si="97"/>
        <v>55947.3</v>
      </c>
      <c r="I197" s="42">
        <f t="shared" si="97"/>
        <v>240429.09999999998</v>
      </c>
      <c r="J197" s="42">
        <f t="shared" si="97"/>
        <v>204724.1</v>
      </c>
      <c r="K197" s="42">
        <f t="shared" si="97"/>
        <v>35705</v>
      </c>
      <c r="L197" s="42">
        <f t="shared" si="97"/>
        <v>245199.59999999998</v>
      </c>
      <c r="M197" s="42">
        <f t="shared" si="97"/>
        <v>213640.3</v>
      </c>
      <c r="N197" s="42">
        <f t="shared" si="97"/>
        <v>31559.3</v>
      </c>
    </row>
    <row r="198" spans="1:14" ht="126">
      <c r="A198" s="32" t="s">
        <v>32</v>
      </c>
      <c r="B198" s="46" t="s">
        <v>487</v>
      </c>
      <c r="C198" s="46" t="s">
        <v>471</v>
      </c>
      <c r="D198" s="36" t="s">
        <v>171</v>
      </c>
      <c r="E198" s="37" t="s">
        <v>53</v>
      </c>
      <c r="F198" s="42">
        <f>SUM(G198:H198)</f>
        <v>54756.8</v>
      </c>
      <c r="G198" s="28">
        <v>0</v>
      </c>
      <c r="H198" s="28">
        <v>54756.8</v>
      </c>
      <c r="I198" s="42">
        <f>SUM(J198:K198)</f>
        <v>34465.8</v>
      </c>
      <c r="J198" s="28">
        <v>0</v>
      </c>
      <c r="K198" s="28">
        <v>34465.8</v>
      </c>
      <c r="L198" s="42">
        <f>SUM(M198:N198)</f>
        <v>30270.8</v>
      </c>
      <c r="M198" s="28">
        <v>0</v>
      </c>
      <c r="N198" s="28">
        <v>30270.8</v>
      </c>
    </row>
    <row r="199" spans="1:14" ht="110.25">
      <c r="A199" s="94" t="s">
        <v>245</v>
      </c>
      <c r="B199" s="46" t="s">
        <v>487</v>
      </c>
      <c r="C199" s="46" t="s">
        <v>471</v>
      </c>
      <c r="D199" s="96" t="s">
        <v>172</v>
      </c>
      <c r="E199" s="37" t="s">
        <v>53</v>
      </c>
      <c r="F199" s="42">
        <f>SUM(G199:H199)</f>
        <v>182114</v>
      </c>
      <c r="G199" s="42">
        <v>182114</v>
      </c>
      <c r="H199" s="42">
        <v>0</v>
      </c>
      <c r="I199" s="42">
        <f>SUM(J199:K199)</f>
        <v>191733</v>
      </c>
      <c r="J199" s="42">
        <v>191733</v>
      </c>
      <c r="K199" s="42">
        <v>0</v>
      </c>
      <c r="L199" s="42">
        <f>SUM(M199:N199)</f>
        <v>200493</v>
      </c>
      <c r="M199" s="42">
        <v>200493</v>
      </c>
      <c r="N199" s="42">
        <v>0</v>
      </c>
    </row>
    <row r="200" spans="1:14" ht="204.75">
      <c r="A200" s="32" t="s">
        <v>607</v>
      </c>
      <c r="B200" s="46" t="s">
        <v>487</v>
      </c>
      <c r="C200" s="46" t="s">
        <v>471</v>
      </c>
      <c r="D200" s="36" t="s">
        <v>608</v>
      </c>
      <c r="E200" s="37" t="s">
        <v>53</v>
      </c>
      <c r="F200" s="42">
        <f>SUM(G200:H200)</f>
        <v>4960.5</v>
      </c>
      <c r="G200" s="28">
        <v>3770</v>
      </c>
      <c r="H200" s="28">
        <v>1190.5</v>
      </c>
      <c r="I200" s="42">
        <f>SUM(J200:K200)</f>
        <v>5163.3</v>
      </c>
      <c r="J200" s="28">
        <v>3924.1</v>
      </c>
      <c r="K200" s="28">
        <v>1239.2</v>
      </c>
      <c r="L200" s="42">
        <f>SUM(M200:N200)</f>
        <v>5368.8</v>
      </c>
      <c r="M200" s="28">
        <v>4080.3</v>
      </c>
      <c r="N200" s="28">
        <v>1288.5</v>
      </c>
    </row>
    <row r="201" spans="1:14" ht="204.75">
      <c r="A201" s="94" t="s">
        <v>591</v>
      </c>
      <c r="B201" s="46" t="s">
        <v>487</v>
      </c>
      <c r="C201" s="46" t="s">
        <v>471</v>
      </c>
      <c r="D201" s="96" t="s">
        <v>173</v>
      </c>
      <c r="E201" s="37" t="s">
        <v>53</v>
      </c>
      <c r="F201" s="42">
        <f>SUM(G201:H201)</f>
        <v>1055</v>
      </c>
      <c r="G201" s="42">
        <v>1055</v>
      </c>
      <c r="H201" s="42">
        <v>0</v>
      </c>
      <c r="I201" s="42">
        <f>SUM(J201:K201)</f>
        <v>1055</v>
      </c>
      <c r="J201" s="42">
        <v>1055</v>
      </c>
      <c r="K201" s="42">
        <v>0</v>
      </c>
      <c r="L201" s="42">
        <f>SUM(M201:N201)</f>
        <v>1055</v>
      </c>
      <c r="M201" s="42">
        <v>1055</v>
      </c>
      <c r="N201" s="42">
        <v>0</v>
      </c>
    </row>
    <row r="202" spans="1:14" ht="189">
      <c r="A202" s="94" t="s">
        <v>609</v>
      </c>
      <c r="B202" s="46" t="s">
        <v>487</v>
      </c>
      <c r="C202" s="46" t="s">
        <v>471</v>
      </c>
      <c r="D202" s="96" t="s">
        <v>124</v>
      </c>
      <c r="E202" s="37" t="s">
        <v>53</v>
      </c>
      <c r="F202" s="42">
        <f>SUM(G202:H202)</f>
        <v>8012</v>
      </c>
      <c r="G202" s="42">
        <v>8012</v>
      </c>
      <c r="H202" s="42"/>
      <c r="I202" s="42">
        <f>SUM(J202:K202)</f>
        <v>8012</v>
      </c>
      <c r="J202" s="42">
        <v>8012</v>
      </c>
      <c r="K202" s="42"/>
      <c r="L202" s="42">
        <f>SUM(M202:N202)</f>
        <v>8012</v>
      </c>
      <c r="M202" s="42">
        <v>8012</v>
      </c>
      <c r="N202" s="42"/>
    </row>
    <row r="203" spans="1:14" ht="70.5" customHeight="1">
      <c r="A203" s="21" t="s">
        <v>599</v>
      </c>
      <c r="B203" s="46" t="s">
        <v>487</v>
      </c>
      <c r="C203" s="37" t="s">
        <v>471</v>
      </c>
      <c r="D203" s="92" t="s">
        <v>600</v>
      </c>
      <c r="E203" s="38"/>
      <c r="F203" s="42">
        <f aca="true" t="shared" si="98" ref="F203:N203">SUM(F204:F205)</f>
        <v>73054.5</v>
      </c>
      <c r="G203" s="42">
        <f t="shared" si="98"/>
        <v>61147.2</v>
      </c>
      <c r="H203" s="42">
        <f t="shared" si="98"/>
        <v>11907.3</v>
      </c>
      <c r="I203" s="42">
        <f t="shared" si="98"/>
        <v>15443.800000000001</v>
      </c>
      <c r="J203" s="42">
        <f t="shared" si="98"/>
        <v>14671.6</v>
      </c>
      <c r="K203" s="42">
        <f t="shared" si="98"/>
        <v>772.2</v>
      </c>
      <c r="L203" s="42">
        <f t="shared" si="98"/>
        <v>83559</v>
      </c>
      <c r="M203" s="42">
        <f t="shared" si="98"/>
        <v>79381</v>
      </c>
      <c r="N203" s="42">
        <f t="shared" si="98"/>
        <v>4178</v>
      </c>
    </row>
    <row r="204" spans="1:14" ht="94.5">
      <c r="A204" s="21" t="s">
        <v>460</v>
      </c>
      <c r="B204" s="46" t="s">
        <v>487</v>
      </c>
      <c r="C204" s="37" t="s">
        <v>471</v>
      </c>
      <c r="D204" s="37" t="s">
        <v>771</v>
      </c>
      <c r="E204" s="38" t="s">
        <v>430</v>
      </c>
      <c r="F204" s="39">
        <f>SUM(G204:H204)</f>
        <v>11907.3</v>
      </c>
      <c r="G204" s="39"/>
      <c r="H204" s="39">
        <v>11907.3</v>
      </c>
      <c r="I204" s="39">
        <f>SUM(J204:K204)</f>
        <v>772.2</v>
      </c>
      <c r="J204" s="39"/>
      <c r="K204" s="39">
        <f>597+175.2</f>
        <v>772.2</v>
      </c>
      <c r="L204" s="39">
        <f>SUM(M204:N204)</f>
        <v>4178</v>
      </c>
      <c r="M204" s="39"/>
      <c r="N204" s="39">
        <v>4178</v>
      </c>
    </row>
    <row r="205" spans="1:14" ht="110.25">
      <c r="A205" s="21" t="s">
        <v>501</v>
      </c>
      <c r="B205" s="46" t="s">
        <v>487</v>
      </c>
      <c r="C205" s="37" t="s">
        <v>471</v>
      </c>
      <c r="D205" s="37" t="s">
        <v>632</v>
      </c>
      <c r="E205" s="38" t="s">
        <v>430</v>
      </c>
      <c r="F205" s="39">
        <f>SUM(G205:H205)</f>
        <v>61147.2</v>
      </c>
      <c r="G205" s="39">
        <v>61147.2</v>
      </c>
      <c r="H205" s="39"/>
      <c r="I205" s="39">
        <f>SUM(J205:K205)</f>
        <v>14671.6</v>
      </c>
      <c r="J205" s="39">
        <v>14671.6</v>
      </c>
      <c r="K205" s="39"/>
      <c r="L205" s="39">
        <f>SUM(M205:N205)</f>
        <v>79381</v>
      </c>
      <c r="M205" s="39">
        <v>79381</v>
      </c>
      <c r="N205" s="39"/>
    </row>
    <row r="206" spans="1:14" ht="126">
      <c r="A206" s="94" t="s">
        <v>360</v>
      </c>
      <c r="B206" s="37" t="s">
        <v>487</v>
      </c>
      <c r="C206" s="37" t="s">
        <v>471</v>
      </c>
      <c r="D206" s="92" t="s">
        <v>362</v>
      </c>
      <c r="E206" s="37"/>
      <c r="F206" s="42">
        <f>F207</f>
        <v>2578.7</v>
      </c>
      <c r="G206" s="42">
        <f aca="true" t="shared" si="99" ref="G206:N206">G207</f>
        <v>2450</v>
      </c>
      <c r="H206" s="42">
        <f t="shared" si="99"/>
        <v>128.7</v>
      </c>
      <c r="I206" s="42">
        <f t="shared" si="99"/>
        <v>0</v>
      </c>
      <c r="J206" s="42">
        <f t="shared" si="99"/>
        <v>0</v>
      </c>
      <c r="K206" s="42">
        <f t="shared" si="99"/>
        <v>0</v>
      </c>
      <c r="L206" s="42">
        <f t="shared" si="99"/>
        <v>0</v>
      </c>
      <c r="M206" s="42">
        <f t="shared" si="99"/>
        <v>0</v>
      </c>
      <c r="N206" s="42">
        <f t="shared" si="99"/>
        <v>0</v>
      </c>
    </row>
    <row r="207" spans="1:14" ht="189">
      <c r="A207" s="94" t="s">
        <v>361</v>
      </c>
      <c r="B207" s="37" t="s">
        <v>487</v>
      </c>
      <c r="C207" s="37" t="s">
        <v>471</v>
      </c>
      <c r="D207" s="96" t="s">
        <v>370</v>
      </c>
      <c r="E207" s="37" t="s">
        <v>53</v>
      </c>
      <c r="F207" s="42">
        <f>SUM(G207:H207)</f>
        <v>2578.7</v>
      </c>
      <c r="G207" s="42">
        <v>2450</v>
      </c>
      <c r="H207" s="42">
        <v>128.7</v>
      </c>
      <c r="I207" s="42">
        <f>SUM(J207:K207)</f>
        <v>0</v>
      </c>
      <c r="J207" s="42"/>
      <c r="K207" s="42"/>
      <c r="L207" s="42">
        <f>SUM(M207:N207)</f>
        <v>0</v>
      </c>
      <c r="M207" s="42"/>
      <c r="N207" s="42"/>
    </row>
    <row r="208" spans="1:14" ht="78.75">
      <c r="A208" s="21" t="s">
        <v>137</v>
      </c>
      <c r="B208" s="46" t="s">
        <v>487</v>
      </c>
      <c r="C208" s="37" t="s">
        <v>471</v>
      </c>
      <c r="D208" s="92" t="s">
        <v>128</v>
      </c>
      <c r="E208" s="38"/>
      <c r="F208" s="39">
        <f>SUM(F209:F212)</f>
        <v>53563.1</v>
      </c>
      <c r="G208" s="39">
        <f aca="true" t="shared" si="100" ref="G208:N208">SUM(G209:G212)</f>
        <v>50766.1</v>
      </c>
      <c r="H208" s="39">
        <f t="shared" si="100"/>
        <v>2797</v>
      </c>
      <c r="I208" s="39">
        <f t="shared" si="100"/>
        <v>53055.299999999996</v>
      </c>
      <c r="J208" s="39">
        <f t="shared" si="100"/>
        <v>50402.399999999994</v>
      </c>
      <c r="K208" s="39">
        <f t="shared" si="100"/>
        <v>2652.8999999999996</v>
      </c>
      <c r="L208" s="39">
        <f t="shared" si="100"/>
        <v>0</v>
      </c>
      <c r="M208" s="39">
        <f t="shared" si="100"/>
        <v>0</v>
      </c>
      <c r="N208" s="39">
        <f t="shared" si="100"/>
        <v>0</v>
      </c>
    </row>
    <row r="209" spans="1:14" ht="120">
      <c r="A209" s="33" t="s">
        <v>126</v>
      </c>
      <c r="B209" s="37" t="s">
        <v>487</v>
      </c>
      <c r="C209" s="37" t="s">
        <v>471</v>
      </c>
      <c r="D209" s="128" t="s">
        <v>127</v>
      </c>
      <c r="E209" s="38" t="s">
        <v>430</v>
      </c>
      <c r="F209" s="39">
        <f>G209+H209</f>
        <v>24038.8</v>
      </c>
      <c r="G209" s="39">
        <v>22836.8</v>
      </c>
      <c r="H209" s="39">
        <v>1202</v>
      </c>
      <c r="I209" s="39">
        <f>J209+K209</f>
        <v>43983.2</v>
      </c>
      <c r="J209" s="39">
        <v>41784</v>
      </c>
      <c r="K209" s="39">
        <v>2199.2</v>
      </c>
      <c r="L209" s="39">
        <f>M209+N209</f>
        <v>0</v>
      </c>
      <c r="M209" s="39"/>
      <c r="N209" s="39"/>
    </row>
    <row r="210" spans="1:14" ht="141.75">
      <c r="A210" s="190" t="s">
        <v>19</v>
      </c>
      <c r="B210" s="184" t="s">
        <v>487</v>
      </c>
      <c r="C210" s="184" t="s">
        <v>471</v>
      </c>
      <c r="D210" s="185" t="s">
        <v>132</v>
      </c>
      <c r="E210" s="185" t="s">
        <v>430</v>
      </c>
      <c r="F210" s="39">
        <f>G210+H210</f>
        <v>274.3</v>
      </c>
      <c r="G210" s="186">
        <v>260.6</v>
      </c>
      <c r="H210" s="186">
        <v>13.7</v>
      </c>
      <c r="I210" s="186">
        <f>J210+K210</f>
        <v>0</v>
      </c>
      <c r="J210" s="186"/>
      <c r="K210" s="186"/>
      <c r="L210" s="39">
        <f>M210+N210</f>
        <v>0</v>
      </c>
      <c r="M210" s="39"/>
      <c r="N210" s="39"/>
    </row>
    <row r="211" spans="1:14" ht="173.25">
      <c r="A211" s="190" t="s">
        <v>131</v>
      </c>
      <c r="B211" s="184" t="s">
        <v>487</v>
      </c>
      <c r="C211" s="184" t="s">
        <v>471</v>
      </c>
      <c r="D211" s="185" t="s">
        <v>132</v>
      </c>
      <c r="E211" s="185" t="s">
        <v>53</v>
      </c>
      <c r="F211" s="187">
        <f>SUM(G211:H211)</f>
        <v>15420.4</v>
      </c>
      <c r="G211" s="187">
        <v>14530.6</v>
      </c>
      <c r="H211" s="187">
        <v>889.8</v>
      </c>
      <c r="I211" s="187">
        <f>SUM(J211:K211)</f>
        <v>2573.3999999999996</v>
      </c>
      <c r="J211" s="187">
        <v>2444.7</v>
      </c>
      <c r="K211" s="187">
        <v>128.7</v>
      </c>
      <c r="L211" s="42">
        <f>SUM(M211:N211)</f>
        <v>0</v>
      </c>
      <c r="M211" s="42"/>
      <c r="N211" s="42"/>
    </row>
    <row r="212" spans="1:14" ht="150">
      <c r="A212" s="34" t="s">
        <v>130</v>
      </c>
      <c r="B212" s="46" t="s">
        <v>487</v>
      </c>
      <c r="C212" s="46" t="s">
        <v>471</v>
      </c>
      <c r="D212" s="96" t="s">
        <v>129</v>
      </c>
      <c r="E212" s="37" t="s">
        <v>53</v>
      </c>
      <c r="F212" s="42">
        <f>SUM(G212:H212)</f>
        <v>13829.6</v>
      </c>
      <c r="G212" s="42">
        <v>13138.1</v>
      </c>
      <c r="H212" s="42">
        <v>691.5</v>
      </c>
      <c r="I212" s="42">
        <f>SUM(J212:K212)</f>
        <v>6498.7</v>
      </c>
      <c r="J212" s="42">
        <v>6173.7</v>
      </c>
      <c r="K212" s="42">
        <v>325</v>
      </c>
      <c r="L212" s="42">
        <f>SUM(M212:N212)</f>
        <v>0</v>
      </c>
      <c r="M212" s="42"/>
      <c r="N212" s="42"/>
    </row>
    <row r="213" spans="1:14" s="40" customFormat="1" ht="31.5">
      <c r="A213" s="97" t="s">
        <v>437</v>
      </c>
      <c r="B213" s="87" t="s">
        <v>487</v>
      </c>
      <c r="C213" s="87" t="s">
        <v>939</v>
      </c>
      <c r="D213" s="108"/>
      <c r="E213" s="89"/>
      <c r="F213" s="88">
        <f aca="true" t="shared" si="101" ref="F213:N214">F214</f>
        <v>46963.7</v>
      </c>
      <c r="G213" s="88">
        <f t="shared" si="101"/>
        <v>0</v>
      </c>
      <c r="H213" s="88">
        <f t="shared" si="101"/>
        <v>46963.7</v>
      </c>
      <c r="I213" s="88">
        <f t="shared" si="101"/>
        <v>48555.8</v>
      </c>
      <c r="J213" s="88">
        <f t="shared" si="101"/>
        <v>0</v>
      </c>
      <c r="K213" s="88">
        <f t="shared" si="101"/>
        <v>48555.8</v>
      </c>
      <c r="L213" s="88">
        <f t="shared" si="101"/>
        <v>49896</v>
      </c>
      <c r="M213" s="88">
        <f t="shared" si="101"/>
        <v>0</v>
      </c>
      <c r="N213" s="88">
        <f t="shared" si="101"/>
        <v>49896</v>
      </c>
    </row>
    <row r="214" spans="1:14" ht="63">
      <c r="A214" s="32" t="s">
        <v>833</v>
      </c>
      <c r="B214" s="46" t="s">
        <v>487</v>
      </c>
      <c r="C214" s="46" t="s">
        <v>939</v>
      </c>
      <c r="D214" s="92" t="s">
        <v>164</v>
      </c>
      <c r="E214" s="37"/>
      <c r="F214" s="42">
        <f t="shared" si="101"/>
        <v>46963.7</v>
      </c>
      <c r="G214" s="42">
        <f t="shared" si="101"/>
        <v>0</v>
      </c>
      <c r="H214" s="42">
        <f t="shared" si="101"/>
        <v>46963.7</v>
      </c>
      <c r="I214" s="42">
        <f t="shared" si="101"/>
        <v>48555.8</v>
      </c>
      <c r="J214" s="42">
        <f t="shared" si="101"/>
        <v>0</v>
      </c>
      <c r="K214" s="42">
        <f t="shared" si="101"/>
        <v>48555.8</v>
      </c>
      <c r="L214" s="42">
        <f t="shared" si="101"/>
        <v>49896</v>
      </c>
      <c r="M214" s="42">
        <f t="shared" si="101"/>
        <v>0</v>
      </c>
      <c r="N214" s="42">
        <f t="shared" si="101"/>
        <v>49896</v>
      </c>
    </row>
    <row r="215" spans="1:14" ht="110.25">
      <c r="A215" s="32" t="s">
        <v>953</v>
      </c>
      <c r="B215" s="46" t="s">
        <v>487</v>
      </c>
      <c r="C215" s="46" t="s">
        <v>939</v>
      </c>
      <c r="D215" s="92" t="s">
        <v>47</v>
      </c>
      <c r="E215" s="37"/>
      <c r="F215" s="42">
        <f>SUM(F216,F219)</f>
        <v>46963.7</v>
      </c>
      <c r="G215" s="42">
        <f aca="true" t="shared" si="102" ref="G215:N215">SUM(G216,G219)</f>
        <v>0</v>
      </c>
      <c r="H215" s="42">
        <f t="shared" si="102"/>
        <v>46963.7</v>
      </c>
      <c r="I215" s="42">
        <f t="shared" si="102"/>
        <v>48555.8</v>
      </c>
      <c r="J215" s="42">
        <f t="shared" si="102"/>
        <v>0</v>
      </c>
      <c r="K215" s="42">
        <f t="shared" si="102"/>
        <v>48555.8</v>
      </c>
      <c r="L215" s="42">
        <f t="shared" si="102"/>
        <v>49896</v>
      </c>
      <c r="M215" s="42">
        <f t="shared" si="102"/>
        <v>0</v>
      </c>
      <c r="N215" s="42">
        <f t="shared" si="102"/>
        <v>49896</v>
      </c>
    </row>
    <row r="216" spans="1:14" ht="78.75">
      <c r="A216" s="32" t="s">
        <v>49</v>
      </c>
      <c r="B216" s="46" t="s">
        <v>487</v>
      </c>
      <c r="C216" s="46" t="s">
        <v>939</v>
      </c>
      <c r="D216" s="92" t="s">
        <v>48</v>
      </c>
      <c r="E216" s="37"/>
      <c r="F216" s="42">
        <f>SUM(F217:F218)</f>
        <v>46807.7</v>
      </c>
      <c r="G216" s="42">
        <f aca="true" t="shared" si="103" ref="G216:N216">SUM(G217:G218)</f>
        <v>0</v>
      </c>
      <c r="H216" s="42">
        <f t="shared" si="103"/>
        <v>46807.7</v>
      </c>
      <c r="I216" s="42">
        <f t="shared" si="103"/>
        <v>48555.8</v>
      </c>
      <c r="J216" s="42">
        <f t="shared" si="103"/>
        <v>0</v>
      </c>
      <c r="K216" s="42">
        <f t="shared" si="103"/>
        <v>48555.8</v>
      </c>
      <c r="L216" s="42">
        <f t="shared" si="103"/>
        <v>49896</v>
      </c>
      <c r="M216" s="42">
        <f t="shared" si="103"/>
        <v>0</v>
      </c>
      <c r="N216" s="42">
        <f t="shared" si="103"/>
        <v>49896</v>
      </c>
    </row>
    <row r="217" spans="1:14" ht="157.5">
      <c r="A217" s="94" t="s">
        <v>592</v>
      </c>
      <c r="B217" s="46" t="s">
        <v>487</v>
      </c>
      <c r="C217" s="46" t="s">
        <v>939</v>
      </c>
      <c r="D217" s="37" t="s">
        <v>174</v>
      </c>
      <c r="E217" s="37" t="s">
        <v>53</v>
      </c>
      <c r="F217" s="42">
        <f>SUM(G217:H217)</f>
        <v>37307.7</v>
      </c>
      <c r="G217" s="42">
        <v>0</v>
      </c>
      <c r="H217" s="42">
        <v>37307.7</v>
      </c>
      <c r="I217" s="42">
        <f>SUM(J217:K217)</f>
        <v>38680.8</v>
      </c>
      <c r="J217" s="42">
        <v>0</v>
      </c>
      <c r="K217" s="42">
        <v>38680.8</v>
      </c>
      <c r="L217" s="42">
        <f>SUM(M217:N217)</f>
        <v>39644</v>
      </c>
      <c r="M217" s="42">
        <v>0</v>
      </c>
      <c r="N217" s="42">
        <v>39644</v>
      </c>
    </row>
    <row r="218" spans="1:14" ht="173.25">
      <c r="A218" s="94" t="s">
        <v>794</v>
      </c>
      <c r="B218" s="46" t="s">
        <v>487</v>
      </c>
      <c r="C218" s="46" t="s">
        <v>939</v>
      </c>
      <c r="D218" s="37" t="s">
        <v>795</v>
      </c>
      <c r="E218" s="37" t="s">
        <v>53</v>
      </c>
      <c r="F218" s="42">
        <f>SUM(G218:H218)</f>
        <v>9500</v>
      </c>
      <c r="G218" s="42">
        <v>0</v>
      </c>
      <c r="H218" s="42">
        <v>9500</v>
      </c>
      <c r="I218" s="42">
        <f>SUM(J218:K218)</f>
        <v>9875</v>
      </c>
      <c r="J218" s="42">
        <v>0</v>
      </c>
      <c r="K218" s="42">
        <v>9875</v>
      </c>
      <c r="L218" s="42">
        <f>SUM(M218:N218)</f>
        <v>10252</v>
      </c>
      <c r="M218" s="42">
        <v>0</v>
      </c>
      <c r="N218" s="42">
        <v>10252</v>
      </c>
    </row>
    <row r="219" spans="1:14" ht="63">
      <c r="A219" s="94" t="s">
        <v>443</v>
      </c>
      <c r="B219" s="46" t="s">
        <v>487</v>
      </c>
      <c r="C219" s="46" t="s">
        <v>939</v>
      </c>
      <c r="D219" s="92" t="s">
        <v>546</v>
      </c>
      <c r="E219" s="37"/>
      <c r="F219" s="42">
        <f>F220</f>
        <v>156</v>
      </c>
      <c r="G219" s="42">
        <f aca="true" t="shared" si="104" ref="G219:N219">G220</f>
        <v>0</v>
      </c>
      <c r="H219" s="42">
        <f t="shared" si="104"/>
        <v>156</v>
      </c>
      <c r="I219" s="42">
        <f t="shared" si="104"/>
        <v>0</v>
      </c>
      <c r="J219" s="42">
        <f t="shared" si="104"/>
        <v>0</v>
      </c>
      <c r="K219" s="42">
        <f t="shared" si="104"/>
        <v>0</v>
      </c>
      <c r="L219" s="42">
        <f t="shared" si="104"/>
        <v>0</v>
      </c>
      <c r="M219" s="42">
        <f t="shared" si="104"/>
        <v>0</v>
      </c>
      <c r="N219" s="42">
        <f t="shared" si="104"/>
        <v>0</v>
      </c>
    </row>
    <row r="220" spans="1:14" ht="94.5">
      <c r="A220" s="94" t="s">
        <v>544</v>
      </c>
      <c r="B220" s="46" t="s">
        <v>487</v>
      </c>
      <c r="C220" s="46" t="s">
        <v>939</v>
      </c>
      <c r="D220" s="37" t="s">
        <v>547</v>
      </c>
      <c r="E220" s="37" t="s">
        <v>53</v>
      </c>
      <c r="F220" s="42">
        <f>SUM(G220:H220)</f>
        <v>156</v>
      </c>
      <c r="G220" s="42">
        <v>0</v>
      </c>
      <c r="H220" s="42">
        <v>156</v>
      </c>
      <c r="I220" s="42">
        <f>SUM(J220:K220)</f>
        <v>0</v>
      </c>
      <c r="J220" s="42">
        <v>0</v>
      </c>
      <c r="K220" s="42"/>
      <c r="L220" s="42">
        <f>SUM(M220:N220)</f>
        <v>0</v>
      </c>
      <c r="M220" s="42">
        <v>0</v>
      </c>
      <c r="N220" s="42"/>
    </row>
    <row r="221" spans="1:14" ht="15.75">
      <c r="A221" s="31" t="s">
        <v>421</v>
      </c>
      <c r="B221" s="87" t="s">
        <v>487</v>
      </c>
      <c r="C221" s="87" t="s">
        <v>487</v>
      </c>
      <c r="D221" s="37"/>
      <c r="E221" s="37"/>
      <c r="F221" s="88">
        <f aca="true" t="shared" si="105" ref="F221:N221">SUM(F222,F227)</f>
        <v>2877.9</v>
      </c>
      <c r="G221" s="88">
        <f t="shared" si="105"/>
        <v>204.9</v>
      </c>
      <c r="H221" s="88">
        <f t="shared" si="105"/>
        <v>2673</v>
      </c>
      <c r="I221" s="88">
        <f t="shared" si="105"/>
        <v>1919.1</v>
      </c>
      <c r="J221" s="88">
        <f t="shared" si="105"/>
        <v>213.1</v>
      </c>
      <c r="K221" s="88">
        <f t="shared" si="105"/>
        <v>1706</v>
      </c>
      <c r="L221" s="88">
        <f t="shared" si="105"/>
        <v>1995.6</v>
      </c>
      <c r="M221" s="88">
        <f t="shared" si="105"/>
        <v>221.6</v>
      </c>
      <c r="N221" s="88">
        <f t="shared" si="105"/>
        <v>1774</v>
      </c>
    </row>
    <row r="222" spans="1:14" ht="63">
      <c r="A222" s="32" t="s">
        <v>833</v>
      </c>
      <c r="B222" s="46" t="s">
        <v>487</v>
      </c>
      <c r="C222" s="46" t="s">
        <v>487</v>
      </c>
      <c r="D222" s="92" t="s">
        <v>164</v>
      </c>
      <c r="E222" s="37"/>
      <c r="F222" s="42">
        <f>SUM(F223,)</f>
        <v>204.9</v>
      </c>
      <c r="G222" s="42">
        <f aca="true" t="shared" si="106" ref="G222:N222">SUM(G223,)</f>
        <v>204.9</v>
      </c>
      <c r="H222" s="42">
        <f t="shared" si="106"/>
        <v>0</v>
      </c>
      <c r="I222" s="42">
        <f t="shared" si="106"/>
        <v>213.1</v>
      </c>
      <c r="J222" s="42">
        <f t="shared" si="106"/>
        <v>213.1</v>
      </c>
      <c r="K222" s="42">
        <f t="shared" si="106"/>
        <v>0</v>
      </c>
      <c r="L222" s="42">
        <f t="shared" si="106"/>
        <v>221.6</v>
      </c>
      <c r="M222" s="42">
        <f t="shared" si="106"/>
        <v>221.6</v>
      </c>
      <c r="N222" s="42">
        <f t="shared" si="106"/>
        <v>0</v>
      </c>
    </row>
    <row r="223" spans="1:14" ht="94.5">
      <c r="A223" s="32" t="s">
        <v>834</v>
      </c>
      <c r="B223" s="46" t="s">
        <v>487</v>
      </c>
      <c r="C223" s="46" t="s">
        <v>487</v>
      </c>
      <c r="D223" s="92" t="s">
        <v>30</v>
      </c>
      <c r="E223" s="37"/>
      <c r="F223" s="42">
        <f>F224</f>
        <v>204.9</v>
      </c>
      <c r="G223" s="42">
        <f aca="true" t="shared" si="107" ref="G223:N223">G224</f>
        <v>204.9</v>
      </c>
      <c r="H223" s="42">
        <f t="shared" si="107"/>
        <v>0</v>
      </c>
      <c r="I223" s="42">
        <f t="shared" si="107"/>
        <v>213.1</v>
      </c>
      <c r="J223" s="42">
        <f t="shared" si="107"/>
        <v>213.1</v>
      </c>
      <c r="K223" s="42">
        <f t="shared" si="107"/>
        <v>0</v>
      </c>
      <c r="L223" s="42">
        <f t="shared" si="107"/>
        <v>221.6</v>
      </c>
      <c r="M223" s="42">
        <f t="shared" si="107"/>
        <v>221.6</v>
      </c>
      <c r="N223" s="42">
        <f t="shared" si="107"/>
        <v>0</v>
      </c>
    </row>
    <row r="224" spans="1:14" ht="47.25">
      <c r="A224" s="94" t="s">
        <v>849</v>
      </c>
      <c r="B224" s="46" t="s">
        <v>487</v>
      </c>
      <c r="C224" s="46" t="s">
        <v>487</v>
      </c>
      <c r="D224" s="92" t="s">
        <v>848</v>
      </c>
      <c r="E224" s="37"/>
      <c r="F224" s="42">
        <f>SUM(F225:F226)</f>
        <v>204.9</v>
      </c>
      <c r="G224" s="42">
        <f aca="true" t="shared" si="108" ref="G224:N224">SUM(G225:G226)</f>
        <v>204.9</v>
      </c>
      <c r="H224" s="42">
        <f t="shared" si="108"/>
        <v>0</v>
      </c>
      <c r="I224" s="42">
        <f t="shared" si="108"/>
        <v>213.1</v>
      </c>
      <c r="J224" s="42">
        <f t="shared" si="108"/>
        <v>213.1</v>
      </c>
      <c r="K224" s="42">
        <f t="shared" si="108"/>
        <v>0</v>
      </c>
      <c r="L224" s="42">
        <f t="shared" si="108"/>
        <v>221.6</v>
      </c>
      <c r="M224" s="42">
        <f t="shared" si="108"/>
        <v>221.6</v>
      </c>
      <c r="N224" s="42">
        <f t="shared" si="108"/>
        <v>0</v>
      </c>
    </row>
    <row r="225" spans="1:14" ht="110.25">
      <c r="A225" s="94" t="s">
        <v>139</v>
      </c>
      <c r="B225" s="46" t="s">
        <v>487</v>
      </c>
      <c r="C225" s="46" t="s">
        <v>487</v>
      </c>
      <c r="D225" s="96" t="s">
        <v>138</v>
      </c>
      <c r="E225" s="37" t="s">
        <v>53</v>
      </c>
      <c r="F225" s="42">
        <f>SUM(G225:H225)</f>
        <v>0</v>
      </c>
      <c r="G225" s="28"/>
      <c r="H225" s="28">
        <v>0</v>
      </c>
      <c r="I225" s="42">
        <f>SUM(J225:K225)</f>
        <v>0</v>
      </c>
      <c r="J225" s="28"/>
      <c r="K225" s="28"/>
      <c r="L225" s="42">
        <f>SUM(M225:N225)</f>
        <v>0</v>
      </c>
      <c r="M225" s="28"/>
      <c r="N225" s="28"/>
    </row>
    <row r="226" spans="1:14" ht="110.25">
      <c r="A226" s="21" t="s">
        <v>472</v>
      </c>
      <c r="B226" s="46" t="s">
        <v>487</v>
      </c>
      <c r="C226" s="46" t="s">
        <v>487</v>
      </c>
      <c r="D226" s="96" t="s">
        <v>175</v>
      </c>
      <c r="E226" s="37" t="s">
        <v>53</v>
      </c>
      <c r="F226" s="42">
        <f>SUM(G226:H226)</f>
        <v>204.9</v>
      </c>
      <c r="G226" s="28">
        <v>204.9</v>
      </c>
      <c r="H226" s="28"/>
      <c r="I226" s="42">
        <f>SUM(J226:K226)</f>
        <v>213.1</v>
      </c>
      <c r="J226" s="28">
        <v>213.1</v>
      </c>
      <c r="K226" s="28"/>
      <c r="L226" s="42">
        <f>SUM(M226:N226)</f>
        <v>221.6</v>
      </c>
      <c r="M226" s="28">
        <v>221.6</v>
      </c>
      <c r="N226" s="28"/>
    </row>
    <row r="227" spans="1:14" ht="94.5">
      <c r="A227" s="32" t="s">
        <v>954</v>
      </c>
      <c r="B227" s="46" t="s">
        <v>487</v>
      </c>
      <c r="C227" s="46" t="s">
        <v>487</v>
      </c>
      <c r="D227" s="92" t="s">
        <v>822</v>
      </c>
      <c r="E227" s="38"/>
      <c r="F227" s="39">
        <f>SUM(F228,F232)</f>
        <v>2673</v>
      </c>
      <c r="G227" s="39">
        <f aca="true" t="shared" si="109" ref="G227:N227">SUM(G228,G232)</f>
        <v>0</v>
      </c>
      <c r="H227" s="39">
        <f t="shared" si="109"/>
        <v>2673</v>
      </c>
      <c r="I227" s="39">
        <f t="shared" si="109"/>
        <v>1706</v>
      </c>
      <c r="J227" s="39">
        <f t="shared" si="109"/>
        <v>0</v>
      </c>
      <c r="K227" s="39">
        <f t="shared" si="109"/>
        <v>1706</v>
      </c>
      <c r="L227" s="39">
        <f t="shared" si="109"/>
        <v>1774</v>
      </c>
      <c r="M227" s="39">
        <f t="shared" si="109"/>
        <v>0</v>
      </c>
      <c r="N227" s="39">
        <f t="shared" si="109"/>
        <v>1774</v>
      </c>
    </row>
    <row r="228" spans="1:14" ht="126">
      <c r="A228" s="32" t="s">
        <v>955</v>
      </c>
      <c r="B228" s="46" t="s">
        <v>487</v>
      </c>
      <c r="C228" s="46" t="s">
        <v>487</v>
      </c>
      <c r="D228" s="92" t="s">
        <v>10</v>
      </c>
      <c r="E228" s="37"/>
      <c r="F228" s="42">
        <f>SUM(F229,)</f>
        <v>2635</v>
      </c>
      <c r="G228" s="42">
        <f aca="true" t="shared" si="110" ref="G228:N228">SUM(G229,)</f>
        <v>0</v>
      </c>
      <c r="H228" s="42">
        <f t="shared" si="110"/>
        <v>2635</v>
      </c>
      <c r="I228" s="42">
        <f t="shared" si="110"/>
        <v>1706</v>
      </c>
      <c r="J228" s="42">
        <f t="shared" si="110"/>
        <v>0</v>
      </c>
      <c r="K228" s="42">
        <f t="shared" si="110"/>
        <v>1706</v>
      </c>
      <c r="L228" s="42">
        <f t="shared" si="110"/>
        <v>1774</v>
      </c>
      <c r="M228" s="42">
        <f t="shared" si="110"/>
        <v>0</v>
      </c>
      <c r="N228" s="42">
        <f t="shared" si="110"/>
        <v>1774</v>
      </c>
    </row>
    <row r="229" spans="1:14" ht="63">
      <c r="A229" s="32" t="s">
        <v>12</v>
      </c>
      <c r="B229" s="46" t="s">
        <v>487</v>
      </c>
      <c r="C229" s="46" t="s">
        <v>487</v>
      </c>
      <c r="D229" s="92" t="s">
        <v>11</v>
      </c>
      <c r="E229" s="37"/>
      <c r="F229" s="42">
        <f aca="true" t="shared" si="111" ref="F229:N229">SUM(F230:F231)</f>
        <v>2635</v>
      </c>
      <c r="G229" s="42">
        <f t="shared" si="111"/>
        <v>0</v>
      </c>
      <c r="H229" s="42">
        <f t="shared" si="111"/>
        <v>2635</v>
      </c>
      <c r="I229" s="42">
        <f t="shared" si="111"/>
        <v>1706</v>
      </c>
      <c r="J229" s="42">
        <f t="shared" si="111"/>
        <v>0</v>
      </c>
      <c r="K229" s="42">
        <f t="shared" si="111"/>
        <v>1706</v>
      </c>
      <c r="L229" s="42">
        <f t="shared" si="111"/>
        <v>1774</v>
      </c>
      <c r="M229" s="42">
        <f t="shared" si="111"/>
        <v>0</v>
      </c>
      <c r="N229" s="42">
        <f t="shared" si="111"/>
        <v>1774</v>
      </c>
    </row>
    <row r="230" spans="1:14" ht="220.5">
      <c r="A230" s="32" t="s">
        <v>395</v>
      </c>
      <c r="B230" s="46" t="s">
        <v>487</v>
      </c>
      <c r="C230" s="46" t="s">
        <v>487</v>
      </c>
      <c r="D230" s="37" t="s">
        <v>753</v>
      </c>
      <c r="E230" s="37" t="s">
        <v>428</v>
      </c>
      <c r="F230" s="42">
        <f>SUM(G230:H230)</f>
        <v>2617</v>
      </c>
      <c r="G230" s="42"/>
      <c r="H230" s="42">
        <v>2617</v>
      </c>
      <c r="I230" s="42">
        <f>SUM(J230:K230)</f>
        <v>1697</v>
      </c>
      <c r="J230" s="42"/>
      <c r="K230" s="42">
        <v>1697</v>
      </c>
      <c r="L230" s="42">
        <f>SUM(M230:N230)</f>
        <v>1765</v>
      </c>
      <c r="M230" s="42"/>
      <c r="N230" s="42">
        <v>1765</v>
      </c>
    </row>
    <row r="231" spans="1:14" ht="126">
      <c r="A231" s="32" t="s">
        <v>634</v>
      </c>
      <c r="B231" s="46" t="s">
        <v>487</v>
      </c>
      <c r="C231" s="46" t="s">
        <v>487</v>
      </c>
      <c r="D231" s="37" t="s">
        <v>753</v>
      </c>
      <c r="E231" s="37" t="s">
        <v>430</v>
      </c>
      <c r="F231" s="42">
        <f>SUM(G231:H231)</f>
        <v>18</v>
      </c>
      <c r="G231" s="42"/>
      <c r="H231" s="42">
        <v>18</v>
      </c>
      <c r="I231" s="42">
        <f>SUM(J231:K231)</f>
        <v>9</v>
      </c>
      <c r="J231" s="42"/>
      <c r="K231" s="42">
        <v>9</v>
      </c>
      <c r="L231" s="42">
        <f>SUM(M231:N231)</f>
        <v>9</v>
      </c>
      <c r="M231" s="42"/>
      <c r="N231" s="42">
        <v>9</v>
      </c>
    </row>
    <row r="232" spans="1:14" ht="126">
      <c r="A232" s="32" t="s">
        <v>532</v>
      </c>
      <c r="B232" s="46" t="s">
        <v>487</v>
      </c>
      <c r="C232" s="46" t="s">
        <v>487</v>
      </c>
      <c r="D232" s="92" t="s">
        <v>552</v>
      </c>
      <c r="E232" s="37"/>
      <c r="F232" s="42">
        <f>F233</f>
        <v>38</v>
      </c>
      <c r="G232" s="42">
        <f aca="true" t="shared" si="112" ref="G232:N232">G233</f>
        <v>0</v>
      </c>
      <c r="H232" s="42">
        <f t="shared" si="112"/>
        <v>38</v>
      </c>
      <c r="I232" s="42">
        <f t="shared" si="112"/>
        <v>0</v>
      </c>
      <c r="J232" s="42">
        <f t="shared" si="112"/>
        <v>0</v>
      </c>
      <c r="K232" s="42">
        <f t="shared" si="112"/>
        <v>0</v>
      </c>
      <c r="L232" s="42">
        <f t="shared" si="112"/>
        <v>0</v>
      </c>
      <c r="M232" s="42">
        <f t="shared" si="112"/>
        <v>0</v>
      </c>
      <c r="N232" s="42">
        <f t="shared" si="112"/>
        <v>0</v>
      </c>
    </row>
    <row r="233" spans="1:14" ht="47.25">
      <c r="A233" s="32" t="s">
        <v>534</v>
      </c>
      <c r="B233" s="46" t="s">
        <v>487</v>
      </c>
      <c r="C233" s="46" t="s">
        <v>487</v>
      </c>
      <c r="D233" s="92" t="s">
        <v>551</v>
      </c>
      <c r="E233" s="37"/>
      <c r="F233" s="42">
        <f aca="true" t="shared" si="113" ref="F233:N233">SUM(F234:F234)</f>
        <v>38</v>
      </c>
      <c r="G233" s="42">
        <f t="shared" si="113"/>
        <v>0</v>
      </c>
      <c r="H233" s="42">
        <f t="shared" si="113"/>
        <v>38</v>
      </c>
      <c r="I233" s="42">
        <f t="shared" si="113"/>
        <v>0</v>
      </c>
      <c r="J233" s="42">
        <f t="shared" si="113"/>
        <v>0</v>
      </c>
      <c r="K233" s="42">
        <f t="shared" si="113"/>
        <v>0</v>
      </c>
      <c r="L233" s="42">
        <f t="shared" si="113"/>
        <v>0</v>
      </c>
      <c r="M233" s="42">
        <f t="shared" si="113"/>
        <v>0</v>
      </c>
      <c r="N233" s="42">
        <f t="shared" si="113"/>
        <v>0</v>
      </c>
    </row>
    <row r="234" spans="1:14" ht="63">
      <c r="A234" s="106" t="s">
        <v>537</v>
      </c>
      <c r="B234" s="46" t="s">
        <v>487</v>
      </c>
      <c r="C234" s="46" t="s">
        <v>487</v>
      </c>
      <c r="D234" s="37" t="s">
        <v>536</v>
      </c>
      <c r="E234" s="37" t="s">
        <v>430</v>
      </c>
      <c r="F234" s="42">
        <f>SUM(G234:H234)</f>
        <v>38</v>
      </c>
      <c r="G234" s="28"/>
      <c r="H234" s="28">
        <v>38</v>
      </c>
      <c r="I234" s="42">
        <f>SUM(J234:K234)</f>
        <v>0</v>
      </c>
      <c r="J234" s="28"/>
      <c r="K234" s="28"/>
      <c r="L234" s="42">
        <f>SUM(M234:N234)</f>
        <v>0</v>
      </c>
      <c r="M234" s="118"/>
      <c r="N234" s="28"/>
    </row>
    <row r="235" spans="1:14" ht="31.5">
      <c r="A235" s="31" t="s">
        <v>256</v>
      </c>
      <c r="B235" s="87" t="s">
        <v>487</v>
      </c>
      <c r="C235" s="87" t="s">
        <v>940</v>
      </c>
      <c r="D235" s="37"/>
      <c r="E235" s="37"/>
      <c r="F235" s="88">
        <f>SUM(,F236)</f>
        <v>29378</v>
      </c>
      <c r="G235" s="88">
        <f aca="true" t="shared" si="114" ref="G235:N235">SUM(,G236)</f>
        <v>0</v>
      </c>
      <c r="H235" s="88">
        <f t="shared" si="114"/>
        <v>29378</v>
      </c>
      <c r="I235" s="88">
        <f t="shared" si="114"/>
        <v>28806.2</v>
      </c>
      <c r="J235" s="88">
        <f t="shared" si="114"/>
        <v>0</v>
      </c>
      <c r="K235" s="88">
        <f t="shared" si="114"/>
        <v>28806.2</v>
      </c>
      <c r="L235" s="88">
        <f t="shared" si="114"/>
        <v>29811.2</v>
      </c>
      <c r="M235" s="88">
        <f t="shared" si="114"/>
        <v>0</v>
      </c>
      <c r="N235" s="88">
        <f t="shared" si="114"/>
        <v>29811.2</v>
      </c>
    </row>
    <row r="236" spans="1:14" ht="63">
      <c r="A236" s="32" t="s">
        <v>833</v>
      </c>
      <c r="B236" s="46" t="s">
        <v>487</v>
      </c>
      <c r="C236" s="46" t="s">
        <v>940</v>
      </c>
      <c r="D236" s="92" t="s">
        <v>164</v>
      </c>
      <c r="E236" s="37"/>
      <c r="F236" s="42">
        <f>SUM(F237)</f>
        <v>29378</v>
      </c>
      <c r="G236" s="42">
        <f aca="true" t="shared" si="115" ref="G236:N236">SUM(G237)</f>
        <v>0</v>
      </c>
      <c r="H236" s="42">
        <f t="shared" si="115"/>
        <v>29378</v>
      </c>
      <c r="I236" s="42">
        <f t="shared" si="115"/>
        <v>28806.2</v>
      </c>
      <c r="J236" s="42">
        <f t="shared" si="115"/>
        <v>0</v>
      </c>
      <c r="K236" s="42">
        <f t="shared" si="115"/>
        <v>28806.2</v>
      </c>
      <c r="L236" s="42">
        <f t="shared" si="115"/>
        <v>29811.2</v>
      </c>
      <c r="M236" s="42">
        <f t="shared" si="115"/>
        <v>0</v>
      </c>
      <c r="N236" s="42">
        <f t="shared" si="115"/>
        <v>29811.2</v>
      </c>
    </row>
    <row r="237" spans="1:14" ht="110.25">
      <c r="A237" s="32" t="s">
        <v>851</v>
      </c>
      <c r="B237" s="46" t="s">
        <v>487</v>
      </c>
      <c r="C237" s="46" t="s">
        <v>940</v>
      </c>
      <c r="D237" s="92" t="s">
        <v>50</v>
      </c>
      <c r="E237" s="37"/>
      <c r="F237" s="42">
        <f>SUM(F238,F240,F244)</f>
        <v>29378</v>
      </c>
      <c r="G237" s="42">
        <f aca="true" t="shared" si="116" ref="G237:N237">SUM(G238,G240,G244)</f>
        <v>0</v>
      </c>
      <c r="H237" s="42">
        <f t="shared" si="116"/>
        <v>29378</v>
      </c>
      <c r="I237" s="42">
        <f t="shared" si="116"/>
        <v>28806.2</v>
      </c>
      <c r="J237" s="42">
        <f t="shared" si="116"/>
        <v>0</v>
      </c>
      <c r="K237" s="42">
        <f t="shared" si="116"/>
        <v>28806.2</v>
      </c>
      <c r="L237" s="42">
        <f t="shared" si="116"/>
        <v>29811.2</v>
      </c>
      <c r="M237" s="42">
        <f t="shared" si="116"/>
        <v>0</v>
      </c>
      <c r="N237" s="42">
        <f t="shared" si="116"/>
        <v>29811.2</v>
      </c>
    </row>
    <row r="238" spans="1:14" ht="47.25">
      <c r="A238" s="32" t="s">
        <v>37</v>
      </c>
      <c r="B238" s="46" t="s">
        <v>487</v>
      </c>
      <c r="C238" s="46" t="s">
        <v>940</v>
      </c>
      <c r="D238" s="92" t="s">
        <v>473</v>
      </c>
      <c r="E238" s="37"/>
      <c r="F238" s="42">
        <f aca="true" t="shared" si="117" ref="F238:N238">F239</f>
        <v>2120</v>
      </c>
      <c r="G238" s="42">
        <f t="shared" si="117"/>
        <v>0</v>
      </c>
      <c r="H238" s="42">
        <f t="shared" si="117"/>
        <v>2120</v>
      </c>
      <c r="I238" s="42">
        <f t="shared" si="117"/>
        <v>2220</v>
      </c>
      <c r="J238" s="42">
        <f t="shared" si="117"/>
        <v>0</v>
      </c>
      <c r="K238" s="42">
        <f t="shared" si="117"/>
        <v>2220</v>
      </c>
      <c r="L238" s="42">
        <f t="shared" si="117"/>
        <v>2350</v>
      </c>
      <c r="M238" s="42">
        <f t="shared" si="117"/>
        <v>0</v>
      </c>
      <c r="N238" s="42">
        <f t="shared" si="117"/>
        <v>2350</v>
      </c>
    </row>
    <row r="239" spans="1:14" ht="173.25">
      <c r="A239" s="21" t="s">
        <v>638</v>
      </c>
      <c r="B239" s="46" t="s">
        <v>487</v>
      </c>
      <c r="C239" s="46" t="s">
        <v>940</v>
      </c>
      <c r="D239" s="37" t="s">
        <v>176</v>
      </c>
      <c r="E239" s="37">
        <v>100</v>
      </c>
      <c r="F239" s="42">
        <f>SUM(G239:H239)</f>
        <v>2120</v>
      </c>
      <c r="G239" s="28"/>
      <c r="H239" s="28">
        <v>2120</v>
      </c>
      <c r="I239" s="42">
        <f>SUM(J239:K239)</f>
        <v>2220</v>
      </c>
      <c r="J239" s="28"/>
      <c r="K239" s="28">
        <v>2220</v>
      </c>
      <c r="L239" s="42">
        <f>SUM(M239:N239)</f>
        <v>2350</v>
      </c>
      <c r="M239" s="28"/>
      <c r="N239" s="28">
        <v>2350</v>
      </c>
    </row>
    <row r="240" spans="1:14" ht="110.25">
      <c r="A240" s="32" t="s">
        <v>36</v>
      </c>
      <c r="B240" s="46" t="s">
        <v>487</v>
      </c>
      <c r="C240" s="46" t="s">
        <v>940</v>
      </c>
      <c r="D240" s="92" t="s">
        <v>35</v>
      </c>
      <c r="E240" s="37"/>
      <c r="F240" s="42">
        <f aca="true" t="shared" si="118" ref="F240:N240">SUM(F241:F243)</f>
        <v>27108</v>
      </c>
      <c r="G240" s="42">
        <f t="shared" si="118"/>
        <v>0</v>
      </c>
      <c r="H240" s="42">
        <f t="shared" si="118"/>
        <v>27108</v>
      </c>
      <c r="I240" s="42">
        <f t="shared" si="118"/>
        <v>26586.2</v>
      </c>
      <c r="J240" s="42">
        <f t="shared" si="118"/>
        <v>0</v>
      </c>
      <c r="K240" s="42">
        <f t="shared" si="118"/>
        <v>26586.2</v>
      </c>
      <c r="L240" s="42">
        <f t="shared" si="118"/>
        <v>27461.2</v>
      </c>
      <c r="M240" s="42">
        <f t="shared" si="118"/>
        <v>0</v>
      </c>
      <c r="N240" s="42">
        <f t="shared" si="118"/>
        <v>27461.2</v>
      </c>
    </row>
    <row r="241" spans="1:14" ht="220.5">
      <c r="A241" s="35" t="s">
        <v>395</v>
      </c>
      <c r="B241" s="46" t="s">
        <v>487</v>
      </c>
      <c r="C241" s="46" t="s">
        <v>940</v>
      </c>
      <c r="D241" s="37" t="s">
        <v>178</v>
      </c>
      <c r="E241" s="37">
        <v>100</v>
      </c>
      <c r="F241" s="42">
        <f>SUM(G241:H241)</f>
        <v>22522</v>
      </c>
      <c r="G241" s="28"/>
      <c r="H241" s="28">
        <v>22522</v>
      </c>
      <c r="I241" s="42">
        <f>SUM(J241:K241)</f>
        <v>23570</v>
      </c>
      <c r="J241" s="28"/>
      <c r="K241" s="28">
        <v>23570</v>
      </c>
      <c r="L241" s="42">
        <f>SUM(M241:N241)</f>
        <v>24530</v>
      </c>
      <c r="M241" s="28"/>
      <c r="N241" s="28">
        <v>24530</v>
      </c>
    </row>
    <row r="242" spans="1:14" ht="126">
      <c r="A242" s="21" t="s">
        <v>634</v>
      </c>
      <c r="B242" s="46" t="s">
        <v>487</v>
      </c>
      <c r="C242" s="46" t="s">
        <v>940</v>
      </c>
      <c r="D242" s="37" t="s">
        <v>178</v>
      </c>
      <c r="E242" s="37">
        <v>200</v>
      </c>
      <c r="F242" s="42">
        <f>SUM(G242:H242)</f>
        <v>4574</v>
      </c>
      <c r="G242" s="28"/>
      <c r="H242" s="28">
        <v>4574</v>
      </c>
      <c r="I242" s="42">
        <f>SUM(J242:K242)</f>
        <v>3004.2</v>
      </c>
      <c r="J242" s="28"/>
      <c r="K242" s="28">
        <v>3004.2</v>
      </c>
      <c r="L242" s="42">
        <f>SUM(M242:N242)</f>
        <v>2919.2</v>
      </c>
      <c r="M242" s="28"/>
      <c r="N242" s="28">
        <v>2919.2</v>
      </c>
    </row>
    <row r="243" spans="1:14" ht="110.25">
      <c r="A243" s="21" t="s">
        <v>635</v>
      </c>
      <c r="B243" s="46" t="s">
        <v>487</v>
      </c>
      <c r="C243" s="46" t="s">
        <v>940</v>
      </c>
      <c r="D243" s="37" t="s">
        <v>178</v>
      </c>
      <c r="E243" s="37">
        <v>800</v>
      </c>
      <c r="F243" s="42">
        <f>SUM(G243:H243)</f>
        <v>12</v>
      </c>
      <c r="G243" s="28"/>
      <c r="H243" s="28">
        <v>12</v>
      </c>
      <c r="I243" s="42">
        <f>SUM(J243:K243)</f>
        <v>12</v>
      </c>
      <c r="J243" s="28"/>
      <c r="K243" s="28">
        <v>12</v>
      </c>
      <c r="L243" s="42">
        <f>SUM(M243:N243)</f>
        <v>12</v>
      </c>
      <c r="M243" s="28"/>
      <c r="N243" s="28">
        <v>12</v>
      </c>
    </row>
    <row r="244" spans="1:14" ht="47.25">
      <c r="A244" s="21" t="s">
        <v>550</v>
      </c>
      <c r="B244" s="46" t="s">
        <v>487</v>
      </c>
      <c r="C244" s="46" t="s">
        <v>940</v>
      </c>
      <c r="D244" s="92" t="s">
        <v>548</v>
      </c>
      <c r="E244" s="37"/>
      <c r="F244" s="42">
        <f>F245</f>
        <v>150</v>
      </c>
      <c r="G244" s="42">
        <f aca="true" t="shared" si="119" ref="G244:N244">G245</f>
        <v>0</v>
      </c>
      <c r="H244" s="42">
        <f t="shared" si="119"/>
        <v>150</v>
      </c>
      <c r="I244" s="42">
        <f t="shared" si="119"/>
        <v>0</v>
      </c>
      <c r="J244" s="42">
        <f t="shared" si="119"/>
        <v>0</v>
      </c>
      <c r="K244" s="42">
        <f t="shared" si="119"/>
        <v>0</v>
      </c>
      <c r="L244" s="42">
        <f t="shared" si="119"/>
        <v>0</v>
      </c>
      <c r="M244" s="42">
        <f t="shared" si="119"/>
        <v>0</v>
      </c>
      <c r="N244" s="42">
        <f t="shared" si="119"/>
        <v>0</v>
      </c>
    </row>
    <row r="245" spans="1:14" ht="47.25">
      <c r="A245" s="21" t="s">
        <v>116</v>
      </c>
      <c r="B245" s="46" t="s">
        <v>487</v>
      </c>
      <c r="C245" s="46" t="s">
        <v>940</v>
      </c>
      <c r="D245" s="37" t="s">
        <v>549</v>
      </c>
      <c r="E245" s="37" t="s">
        <v>57</v>
      </c>
      <c r="F245" s="42">
        <f>SUM(G245:H245)</f>
        <v>150</v>
      </c>
      <c r="G245" s="28"/>
      <c r="H245" s="28">
        <v>150</v>
      </c>
      <c r="I245" s="42">
        <f>SUM(J245:K245)</f>
        <v>0</v>
      </c>
      <c r="J245" s="28"/>
      <c r="K245" s="28"/>
      <c r="L245" s="42">
        <f>SUM(M245:N245)</f>
        <v>0</v>
      </c>
      <c r="M245" s="28"/>
      <c r="N245" s="28"/>
    </row>
    <row r="246" spans="1:14" s="40" customFormat="1" ht="22.5" customHeight="1">
      <c r="A246" s="129" t="s">
        <v>259</v>
      </c>
      <c r="B246" s="85" t="s">
        <v>941</v>
      </c>
      <c r="C246" s="89"/>
      <c r="D246" s="89"/>
      <c r="E246" s="89"/>
      <c r="F246" s="88">
        <f aca="true" t="shared" si="120" ref="F246:N246">SUM(F247,F282)</f>
        <v>134655.7</v>
      </c>
      <c r="G246" s="88">
        <f t="shared" si="120"/>
        <v>43752.700000000004</v>
      </c>
      <c r="H246" s="88">
        <f t="shared" si="120"/>
        <v>90903</v>
      </c>
      <c r="I246" s="88">
        <f t="shared" si="120"/>
        <v>122308.7</v>
      </c>
      <c r="J246" s="88">
        <f t="shared" si="120"/>
        <v>38095.7</v>
      </c>
      <c r="K246" s="88">
        <f t="shared" si="120"/>
        <v>84213</v>
      </c>
      <c r="L246" s="88">
        <f t="shared" si="120"/>
        <v>83989.7</v>
      </c>
      <c r="M246" s="88">
        <f t="shared" si="120"/>
        <v>95.7</v>
      </c>
      <c r="N246" s="88">
        <f t="shared" si="120"/>
        <v>83894</v>
      </c>
    </row>
    <row r="247" spans="1:14" ht="23.25" customHeight="1">
      <c r="A247" s="31" t="s">
        <v>260</v>
      </c>
      <c r="B247" s="87" t="s">
        <v>941</v>
      </c>
      <c r="C247" s="87" t="s">
        <v>464</v>
      </c>
      <c r="D247" s="37"/>
      <c r="E247" s="37"/>
      <c r="F247" s="88">
        <f>SUM(F248,F253)</f>
        <v>123561.00000000001</v>
      </c>
      <c r="G247" s="88">
        <f aca="true" t="shared" si="121" ref="G247:N247">SUM(G248,G253)</f>
        <v>40497.100000000006</v>
      </c>
      <c r="H247" s="88">
        <f t="shared" si="121"/>
        <v>83063.9</v>
      </c>
      <c r="I247" s="88">
        <f t="shared" si="121"/>
        <v>113462.7</v>
      </c>
      <c r="J247" s="88">
        <f t="shared" si="121"/>
        <v>38095.7</v>
      </c>
      <c r="K247" s="88">
        <f t="shared" si="121"/>
        <v>75367</v>
      </c>
      <c r="L247" s="88">
        <f t="shared" si="121"/>
        <v>74883.7</v>
      </c>
      <c r="M247" s="88">
        <f t="shared" si="121"/>
        <v>95.7</v>
      </c>
      <c r="N247" s="88">
        <f t="shared" si="121"/>
        <v>74788</v>
      </c>
    </row>
    <row r="248" spans="1:14" ht="78.75">
      <c r="A248" s="32" t="s">
        <v>569</v>
      </c>
      <c r="B248" s="46" t="s">
        <v>941</v>
      </c>
      <c r="C248" s="46" t="s">
        <v>464</v>
      </c>
      <c r="D248" s="95" t="s">
        <v>581</v>
      </c>
      <c r="E248" s="37"/>
      <c r="F248" s="42">
        <f>F249</f>
        <v>220.3</v>
      </c>
      <c r="G248" s="42">
        <f aca="true" t="shared" si="122" ref="G248:N249">G249</f>
        <v>209.3</v>
      </c>
      <c r="H248" s="42">
        <f t="shared" si="122"/>
        <v>11</v>
      </c>
      <c r="I248" s="42">
        <f t="shared" si="122"/>
        <v>0</v>
      </c>
      <c r="J248" s="42">
        <f t="shared" si="122"/>
        <v>0</v>
      </c>
      <c r="K248" s="42">
        <f t="shared" si="122"/>
        <v>0</v>
      </c>
      <c r="L248" s="42">
        <f t="shared" si="122"/>
        <v>0</v>
      </c>
      <c r="M248" s="42">
        <f t="shared" si="122"/>
        <v>0</v>
      </c>
      <c r="N248" s="42">
        <f t="shared" si="122"/>
        <v>0</v>
      </c>
    </row>
    <row r="249" spans="1:14" ht="110.25">
      <c r="A249" s="94" t="s">
        <v>912</v>
      </c>
      <c r="B249" s="46" t="s">
        <v>941</v>
      </c>
      <c r="C249" s="46" t="s">
        <v>464</v>
      </c>
      <c r="D249" s="95" t="s">
        <v>913</v>
      </c>
      <c r="E249" s="89"/>
      <c r="F249" s="42">
        <f>F250</f>
        <v>220.3</v>
      </c>
      <c r="G249" s="42">
        <f t="shared" si="122"/>
        <v>209.3</v>
      </c>
      <c r="H249" s="42">
        <f t="shared" si="122"/>
        <v>11</v>
      </c>
      <c r="I249" s="42">
        <f t="shared" si="122"/>
        <v>0</v>
      </c>
      <c r="J249" s="42">
        <f t="shared" si="122"/>
        <v>0</v>
      </c>
      <c r="K249" s="42">
        <f t="shared" si="122"/>
        <v>0</v>
      </c>
      <c r="L249" s="42">
        <f t="shared" si="122"/>
        <v>0</v>
      </c>
      <c r="M249" s="42">
        <f t="shared" si="122"/>
        <v>0</v>
      </c>
      <c r="N249" s="42">
        <f t="shared" si="122"/>
        <v>0</v>
      </c>
    </row>
    <row r="250" spans="1:14" ht="126">
      <c r="A250" s="94" t="s">
        <v>915</v>
      </c>
      <c r="B250" s="46" t="s">
        <v>941</v>
      </c>
      <c r="C250" s="46" t="s">
        <v>464</v>
      </c>
      <c r="D250" s="95" t="s">
        <v>914</v>
      </c>
      <c r="E250" s="37"/>
      <c r="F250" s="42">
        <f>SUM(F251:F252)</f>
        <v>220.3</v>
      </c>
      <c r="G250" s="42">
        <f aca="true" t="shared" si="123" ref="G250:N250">SUM(G251:G252)</f>
        <v>209.3</v>
      </c>
      <c r="H250" s="42">
        <f t="shared" si="123"/>
        <v>11</v>
      </c>
      <c r="I250" s="42">
        <f t="shared" si="123"/>
        <v>0</v>
      </c>
      <c r="J250" s="42">
        <f t="shared" si="123"/>
        <v>0</v>
      </c>
      <c r="K250" s="42">
        <f t="shared" si="123"/>
        <v>0</v>
      </c>
      <c r="L250" s="42">
        <f t="shared" si="123"/>
        <v>0</v>
      </c>
      <c r="M250" s="42">
        <f t="shared" si="123"/>
        <v>0</v>
      </c>
      <c r="N250" s="42">
        <f t="shared" si="123"/>
        <v>0</v>
      </c>
    </row>
    <row r="251" spans="1:14" ht="189">
      <c r="A251" s="94" t="s">
        <v>612</v>
      </c>
      <c r="B251" s="46" t="s">
        <v>941</v>
      </c>
      <c r="C251" s="46" t="s">
        <v>464</v>
      </c>
      <c r="D251" s="96" t="s">
        <v>94</v>
      </c>
      <c r="E251" s="37" t="s">
        <v>53</v>
      </c>
      <c r="F251" s="42">
        <f>SUM(G251:H251)</f>
        <v>209.3</v>
      </c>
      <c r="G251" s="42">
        <v>209.3</v>
      </c>
      <c r="H251" s="42"/>
      <c r="I251" s="42">
        <f>SUM(J251:K251)</f>
        <v>0</v>
      </c>
      <c r="J251" s="42"/>
      <c r="K251" s="42"/>
      <c r="L251" s="42">
        <f>SUM(M251:N251)</f>
        <v>0</v>
      </c>
      <c r="M251" s="42">
        <v>0</v>
      </c>
      <c r="N251" s="42"/>
    </row>
    <row r="252" spans="1:14" ht="189">
      <c r="A252" s="35" t="s">
        <v>747</v>
      </c>
      <c r="B252" s="46" t="s">
        <v>941</v>
      </c>
      <c r="C252" s="46" t="s">
        <v>464</v>
      </c>
      <c r="D252" s="136" t="s">
        <v>798</v>
      </c>
      <c r="E252" s="37" t="s">
        <v>53</v>
      </c>
      <c r="F252" s="42">
        <f>SUM(G252:H252)</f>
        <v>11</v>
      </c>
      <c r="G252" s="42"/>
      <c r="H252" s="42">
        <v>11</v>
      </c>
      <c r="I252" s="42">
        <f>SUM(J252:K252)</f>
        <v>0</v>
      </c>
      <c r="J252" s="42"/>
      <c r="K252" s="42"/>
      <c r="L252" s="42">
        <f>SUM(M252:N252)</f>
        <v>0</v>
      </c>
      <c r="M252" s="42">
        <v>0</v>
      </c>
      <c r="N252" s="42"/>
    </row>
    <row r="253" spans="1:14" ht="78.75">
      <c r="A253" s="32" t="s">
        <v>837</v>
      </c>
      <c r="B253" s="46" t="s">
        <v>941</v>
      </c>
      <c r="C253" s="46" t="s">
        <v>464</v>
      </c>
      <c r="D253" s="92" t="s">
        <v>594</v>
      </c>
      <c r="E253" s="37"/>
      <c r="F253" s="42">
        <f>SUM(F254,F264,F273,)</f>
        <v>123340.70000000001</v>
      </c>
      <c r="G253" s="42">
        <f aca="true" t="shared" si="124" ref="G253:N253">SUM(G254,G264,G273,)</f>
        <v>40287.8</v>
      </c>
      <c r="H253" s="42">
        <f t="shared" si="124"/>
        <v>83052.9</v>
      </c>
      <c r="I253" s="42">
        <f t="shared" si="124"/>
        <v>113462.7</v>
      </c>
      <c r="J253" s="42">
        <f t="shared" si="124"/>
        <v>38095.7</v>
      </c>
      <c r="K253" s="42">
        <f t="shared" si="124"/>
        <v>75367</v>
      </c>
      <c r="L253" s="42">
        <f t="shared" si="124"/>
        <v>74883.7</v>
      </c>
      <c r="M253" s="42">
        <f t="shared" si="124"/>
        <v>95.7</v>
      </c>
      <c r="N253" s="42">
        <f t="shared" si="124"/>
        <v>74788</v>
      </c>
    </row>
    <row r="254" spans="1:14" ht="110.25">
      <c r="A254" s="32" t="s">
        <v>853</v>
      </c>
      <c r="B254" s="46" t="s">
        <v>941</v>
      </c>
      <c r="C254" s="46" t="s">
        <v>464</v>
      </c>
      <c r="D254" s="92" t="s">
        <v>595</v>
      </c>
      <c r="E254" s="37"/>
      <c r="F254" s="42">
        <f>SUM(F255,F259,F262)</f>
        <v>16248.400000000001</v>
      </c>
      <c r="G254" s="42">
        <f aca="true" t="shared" si="125" ref="G254:N254">SUM(G255,G259,G262)</f>
        <v>95.7</v>
      </c>
      <c r="H254" s="42">
        <f t="shared" si="125"/>
        <v>16152.7</v>
      </c>
      <c r="I254" s="42">
        <f t="shared" si="125"/>
        <v>16518.7</v>
      </c>
      <c r="J254" s="42">
        <f t="shared" si="125"/>
        <v>95.7</v>
      </c>
      <c r="K254" s="42">
        <f t="shared" si="125"/>
        <v>16423</v>
      </c>
      <c r="L254" s="42">
        <f t="shared" si="125"/>
        <v>17057.7</v>
      </c>
      <c r="M254" s="42">
        <f t="shared" si="125"/>
        <v>95.7</v>
      </c>
      <c r="N254" s="42">
        <f t="shared" si="125"/>
        <v>16962</v>
      </c>
    </row>
    <row r="255" spans="1:14" ht="94.5">
      <c r="A255" s="32" t="s">
        <v>495</v>
      </c>
      <c r="B255" s="46" t="s">
        <v>941</v>
      </c>
      <c r="C255" s="46" t="s">
        <v>464</v>
      </c>
      <c r="D255" s="92" t="s">
        <v>596</v>
      </c>
      <c r="E255" s="37"/>
      <c r="F255" s="42">
        <f aca="true" t="shared" si="126" ref="F255:N255">SUM(F256:F258)</f>
        <v>15647.7</v>
      </c>
      <c r="G255" s="42">
        <f t="shared" si="126"/>
        <v>0</v>
      </c>
      <c r="H255" s="42">
        <f t="shared" si="126"/>
        <v>15647.7</v>
      </c>
      <c r="I255" s="42">
        <f t="shared" si="126"/>
        <v>16418</v>
      </c>
      <c r="J255" s="42">
        <f t="shared" si="126"/>
        <v>0</v>
      </c>
      <c r="K255" s="42">
        <f t="shared" si="126"/>
        <v>16418</v>
      </c>
      <c r="L255" s="42">
        <f t="shared" si="126"/>
        <v>16957</v>
      </c>
      <c r="M255" s="42">
        <f t="shared" si="126"/>
        <v>0</v>
      </c>
      <c r="N255" s="42">
        <f t="shared" si="126"/>
        <v>16957</v>
      </c>
    </row>
    <row r="256" spans="1:14" ht="220.5">
      <c r="A256" s="35" t="s">
        <v>72</v>
      </c>
      <c r="B256" s="46" t="s">
        <v>941</v>
      </c>
      <c r="C256" s="46" t="s">
        <v>464</v>
      </c>
      <c r="D256" s="37" t="s">
        <v>181</v>
      </c>
      <c r="E256" s="37">
        <v>100</v>
      </c>
      <c r="F256" s="42">
        <f>SUM(G256:H256)</f>
        <v>13695</v>
      </c>
      <c r="G256" s="28"/>
      <c r="H256" s="189">
        <f>14085-390</f>
        <v>13695</v>
      </c>
      <c r="I256" s="42">
        <f>SUM(J256:K256)</f>
        <v>15098</v>
      </c>
      <c r="J256" s="28"/>
      <c r="K256" s="28">
        <v>15098</v>
      </c>
      <c r="L256" s="42">
        <f>SUM(M256:N256)</f>
        <v>15637</v>
      </c>
      <c r="M256" s="28"/>
      <c r="N256" s="28">
        <v>15637</v>
      </c>
    </row>
    <row r="257" spans="1:14" ht="126">
      <c r="A257" s="21" t="s">
        <v>73</v>
      </c>
      <c r="B257" s="46" t="s">
        <v>941</v>
      </c>
      <c r="C257" s="46" t="s">
        <v>464</v>
      </c>
      <c r="D257" s="37" t="s">
        <v>181</v>
      </c>
      <c r="E257" s="37">
        <v>200</v>
      </c>
      <c r="F257" s="42">
        <f>SUM(G257:H257)</f>
        <v>1629.7</v>
      </c>
      <c r="G257" s="28"/>
      <c r="H257" s="28">
        <v>1629.7</v>
      </c>
      <c r="I257" s="42">
        <f>SUM(J257:K257)</f>
        <v>997</v>
      </c>
      <c r="J257" s="28"/>
      <c r="K257" s="28">
        <v>997</v>
      </c>
      <c r="L257" s="42">
        <f>SUM(M257:N257)</f>
        <v>997</v>
      </c>
      <c r="M257" s="28"/>
      <c r="N257" s="28">
        <v>997</v>
      </c>
    </row>
    <row r="258" spans="1:14" ht="110.25">
      <c r="A258" s="21" t="s">
        <v>74</v>
      </c>
      <c r="B258" s="46" t="s">
        <v>941</v>
      </c>
      <c r="C258" s="46" t="s">
        <v>464</v>
      </c>
      <c r="D258" s="37" t="s">
        <v>181</v>
      </c>
      <c r="E258" s="37">
        <v>800</v>
      </c>
      <c r="F258" s="42">
        <f>SUM(G258:H258)</f>
        <v>323</v>
      </c>
      <c r="G258" s="28"/>
      <c r="H258" s="28">
        <v>323</v>
      </c>
      <c r="I258" s="42">
        <f>SUM(J258:K258)</f>
        <v>323</v>
      </c>
      <c r="J258" s="28"/>
      <c r="K258" s="28">
        <v>323</v>
      </c>
      <c r="L258" s="42">
        <f>SUM(M258:N258)</f>
        <v>323</v>
      </c>
      <c r="M258" s="28"/>
      <c r="N258" s="28">
        <v>323</v>
      </c>
    </row>
    <row r="259" spans="1:14" ht="47.25">
      <c r="A259" s="94" t="s">
        <v>40</v>
      </c>
      <c r="B259" s="46" t="s">
        <v>941</v>
      </c>
      <c r="C259" s="46" t="s">
        <v>464</v>
      </c>
      <c r="D259" s="92" t="s">
        <v>613</v>
      </c>
      <c r="E259" s="37"/>
      <c r="F259" s="42">
        <f>F260+F261</f>
        <v>500.7</v>
      </c>
      <c r="G259" s="42">
        <f aca="true" t="shared" si="127" ref="G259:N259">G260+G261</f>
        <v>95.7</v>
      </c>
      <c r="H259" s="42">
        <f t="shared" si="127"/>
        <v>405</v>
      </c>
      <c r="I259" s="42">
        <f t="shared" si="127"/>
        <v>100.7</v>
      </c>
      <c r="J259" s="42">
        <f t="shared" si="127"/>
        <v>95.7</v>
      </c>
      <c r="K259" s="42">
        <f t="shared" si="127"/>
        <v>5</v>
      </c>
      <c r="L259" s="42">
        <f t="shared" si="127"/>
        <v>100.7</v>
      </c>
      <c r="M259" s="42">
        <f t="shared" si="127"/>
        <v>95.7</v>
      </c>
      <c r="N259" s="42">
        <f t="shared" si="127"/>
        <v>5</v>
      </c>
    </row>
    <row r="260" spans="1:14" ht="141.75">
      <c r="A260" s="94" t="s">
        <v>387</v>
      </c>
      <c r="B260" s="37" t="s">
        <v>941</v>
      </c>
      <c r="C260" s="37" t="s">
        <v>464</v>
      </c>
      <c r="D260" s="92" t="s">
        <v>382</v>
      </c>
      <c r="E260" s="37" t="s">
        <v>430</v>
      </c>
      <c r="F260" s="42">
        <f>SUM(G260:H260)</f>
        <v>100.7</v>
      </c>
      <c r="G260" s="42">
        <v>95.7</v>
      </c>
      <c r="H260" s="42">
        <v>5</v>
      </c>
      <c r="I260" s="42">
        <f>J260+K260</f>
        <v>95.7</v>
      </c>
      <c r="J260" s="42">
        <v>95.7</v>
      </c>
      <c r="K260" s="42"/>
      <c r="L260" s="42">
        <f>M260+N260</f>
        <v>95.7</v>
      </c>
      <c r="M260" s="42">
        <v>95.7</v>
      </c>
      <c r="N260" s="42"/>
    </row>
    <row r="261" spans="1:14" ht="78.75">
      <c r="A261" s="94" t="s">
        <v>475</v>
      </c>
      <c r="B261" s="46" t="s">
        <v>941</v>
      </c>
      <c r="C261" s="46" t="s">
        <v>464</v>
      </c>
      <c r="D261" s="37" t="s">
        <v>474</v>
      </c>
      <c r="E261" s="37" t="s">
        <v>430</v>
      </c>
      <c r="F261" s="42">
        <f>SUM(G261:H261)</f>
        <v>400</v>
      </c>
      <c r="G261" s="28"/>
      <c r="H261" s="28">
        <v>400</v>
      </c>
      <c r="I261" s="42">
        <f>SUM(J261:K261)</f>
        <v>5</v>
      </c>
      <c r="J261" s="28"/>
      <c r="K261" s="28">
        <v>5</v>
      </c>
      <c r="L261" s="42">
        <f>SUM(M261:N261)</f>
        <v>5</v>
      </c>
      <c r="M261" s="28"/>
      <c r="N261" s="28">
        <v>5</v>
      </c>
    </row>
    <row r="262" spans="1:14" ht="63">
      <c r="A262" s="94" t="s">
        <v>541</v>
      </c>
      <c r="B262" s="46" t="s">
        <v>941</v>
      </c>
      <c r="C262" s="46" t="s">
        <v>464</v>
      </c>
      <c r="D262" s="92" t="s">
        <v>100</v>
      </c>
      <c r="E262" s="37"/>
      <c r="F262" s="42">
        <f>F263</f>
        <v>100</v>
      </c>
      <c r="G262" s="42">
        <f aca="true" t="shared" si="128" ref="G262:N262">G263</f>
        <v>0</v>
      </c>
      <c r="H262" s="42">
        <f t="shared" si="128"/>
        <v>100</v>
      </c>
      <c r="I262" s="42">
        <f t="shared" si="128"/>
        <v>0</v>
      </c>
      <c r="J262" s="42">
        <f t="shared" si="128"/>
        <v>0</v>
      </c>
      <c r="K262" s="42">
        <f t="shared" si="128"/>
        <v>0</v>
      </c>
      <c r="L262" s="42">
        <f t="shared" si="128"/>
        <v>0</v>
      </c>
      <c r="M262" s="42">
        <f t="shared" si="128"/>
        <v>0</v>
      </c>
      <c r="N262" s="42">
        <f t="shared" si="128"/>
        <v>0</v>
      </c>
    </row>
    <row r="263" spans="1:14" ht="63">
      <c r="A263" s="94" t="s">
        <v>537</v>
      </c>
      <c r="B263" s="46" t="s">
        <v>941</v>
      </c>
      <c r="C263" s="46" t="s">
        <v>464</v>
      </c>
      <c r="D263" s="37" t="s">
        <v>101</v>
      </c>
      <c r="E263" s="37" t="s">
        <v>430</v>
      </c>
      <c r="F263" s="42">
        <f>SUM(G263:H263)</f>
        <v>100</v>
      </c>
      <c r="G263" s="42"/>
      <c r="H263" s="42">
        <v>100</v>
      </c>
      <c r="I263" s="42">
        <f>J263+K263</f>
        <v>0</v>
      </c>
      <c r="J263" s="42"/>
      <c r="K263" s="42"/>
      <c r="L263" s="42">
        <f>M263+N263</f>
        <v>0</v>
      </c>
      <c r="M263" s="42"/>
      <c r="N263" s="42"/>
    </row>
    <row r="264" spans="1:14" ht="110.25">
      <c r="A264" s="32" t="s">
        <v>854</v>
      </c>
      <c r="B264" s="46" t="s">
        <v>941</v>
      </c>
      <c r="C264" s="46" t="s">
        <v>464</v>
      </c>
      <c r="D264" s="92" t="s">
        <v>41</v>
      </c>
      <c r="E264" s="37"/>
      <c r="F264" s="42">
        <f>SUM(F265,F270)</f>
        <v>2166.2000000000003</v>
      </c>
      <c r="G264" s="42">
        <f aca="true" t="shared" si="129" ref="G264:N264">SUM(G265,G270)</f>
        <v>278.1</v>
      </c>
      <c r="H264" s="42">
        <f t="shared" si="129"/>
        <v>1888.1000000000001</v>
      </c>
      <c r="I264" s="42">
        <f t="shared" si="129"/>
        <v>2099</v>
      </c>
      <c r="J264" s="42">
        <f t="shared" si="129"/>
        <v>0</v>
      </c>
      <c r="K264" s="42">
        <f t="shared" si="129"/>
        <v>2099</v>
      </c>
      <c r="L264" s="42">
        <f t="shared" si="129"/>
        <v>2172</v>
      </c>
      <c r="M264" s="42">
        <f t="shared" si="129"/>
        <v>0</v>
      </c>
      <c r="N264" s="42">
        <f t="shared" si="129"/>
        <v>2172</v>
      </c>
    </row>
    <row r="265" spans="1:14" ht="94.5">
      <c r="A265" s="32" t="s">
        <v>495</v>
      </c>
      <c r="B265" s="46" t="s">
        <v>941</v>
      </c>
      <c r="C265" s="46" t="s">
        <v>464</v>
      </c>
      <c r="D265" s="92" t="s">
        <v>42</v>
      </c>
      <c r="E265" s="37"/>
      <c r="F265" s="42">
        <f>SUM(F266:F269)</f>
        <v>2154.7000000000003</v>
      </c>
      <c r="G265" s="42">
        <f aca="true" t="shared" si="130" ref="G265:N265">SUM(G266:G269)</f>
        <v>278.1</v>
      </c>
      <c r="H265" s="42">
        <f t="shared" si="130"/>
        <v>1876.6000000000001</v>
      </c>
      <c r="I265" s="42">
        <f t="shared" si="130"/>
        <v>2099</v>
      </c>
      <c r="J265" s="42">
        <f t="shared" si="130"/>
        <v>0</v>
      </c>
      <c r="K265" s="42">
        <f t="shared" si="130"/>
        <v>2099</v>
      </c>
      <c r="L265" s="42">
        <f t="shared" si="130"/>
        <v>2172</v>
      </c>
      <c r="M265" s="42">
        <f t="shared" si="130"/>
        <v>0</v>
      </c>
      <c r="N265" s="42">
        <f t="shared" si="130"/>
        <v>2172</v>
      </c>
    </row>
    <row r="266" spans="1:14" ht="220.5">
      <c r="A266" s="35" t="s">
        <v>868</v>
      </c>
      <c r="B266" s="46" t="s">
        <v>941</v>
      </c>
      <c r="C266" s="46" t="s">
        <v>464</v>
      </c>
      <c r="D266" s="37" t="s">
        <v>182</v>
      </c>
      <c r="E266" s="36" t="s">
        <v>428</v>
      </c>
      <c r="F266" s="42">
        <f>SUM(G266:H266)</f>
        <v>1823.4</v>
      </c>
      <c r="G266" s="28"/>
      <c r="H266" s="189">
        <f>1883.4-60</f>
        <v>1823.4</v>
      </c>
      <c r="I266" s="42">
        <f>SUM(J266:K266)</f>
        <v>2091</v>
      </c>
      <c r="J266" s="28"/>
      <c r="K266" s="28">
        <v>2091</v>
      </c>
      <c r="L266" s="42">
        <f>SUM(M266:N266)</f>
        <v>2164</v>
      </c>
      <c r="M266" s="28"/>
      <c r="N266" s="28">
        <v>2164</v>
      </c>
    </row>
    <row r="267" spans="1:14" ht="126">
      <c r="A267" s="21" t="s">
        <v>516</v>
      </c>
      <c r="B267" s="46" t="s">
        <v>941</v>
      </c>
      <c r="C267" s="46" t="s">
        <v>464</v>
      </c>
      <c r="D267" s="37" t="s">
        <v>182</v>
      </c>
      <c r="E267" s="36" t="s">
        <v>430</v>
      </c>
      <c r="F267" s="42">
        <f>SUM(G267:H267)</f>
        <v>35.9</v>
      </c>
      <c r="G267" s="28"/>
      <c r="H267" s="28">
        <v>35.9</v>
      </c>
      <c r="I267" s="42">
        <f>SUM(J267:K267)</f>
        <v>5</v>
      </c>
      <c r="J267" s="28"/>
      <c r="K267" s="28">
        <v>5</v>
      </c>
      <c r="L267" s="42">
        <f>SUM(M267:N267)</f>
        <v>5</v>
      </c>
      <c r="M267" s="28"/>
      <c r="N267" s="28">
        <v>5</v>
      </c>
    </row>
    <row r="268" spans="1:14" ht="110.25">
      <c r="A268" s="21" t="s">
        <v>517</v>
      </c>
      <c r="B268" s="46" t="s">
        <v>941</v>
      </c>
      <c r="C268" s="46" t="s">
        <v>464</v>
      </c>
      <c r="D268" s="37" t="s">
        <v>182</v>
      </c>
      <c r="E268" s="36" t="s">
        <v>45</v>
      </c>
      <c r="F268" s="42">
        <f>SUM(G268:H268)</f>
        <v>2.7</v>
      </c>
      <c r="G268" s="28"/>
      <c r="H268" s="28">
        <v>2.7</v>
      </c>
      <c r="I268" s="42">
        <f>SUM(J268:K268)</f>
        <v>3</v>
      </c>
      <c r="J268" s="28"/>
      <c r="K268" s="28">
        <v>3</v>
      </c>
      <c r="L268" s="42">
        <f>SUM(M268:N268)</f>
        <v>3</v>
      </c>
      <c r="M268" s="28"/>
      <c r="N268" s="28">
        <v>3</v>
      </c>
    </row>
    <row r="269" spans="1:14" ht="94.5">
      <c r="A269" s="21" t="s">
        <v>350</v>
      </c>
      <c r="B269" s="46" t="s">
        <v>941</v>
      </c>
      <c r="C269" s="46" t="s">
        <v>464</v>
      </c>
      <c r="D269" s="37" t="s">
        <v>363</v>
      </c>
      <c r="E269" s="36" t="s">
        <v>430</v>
      </c>
      <c r="F269" s="42">
        <f>SUM(G269:H269)</f>
        <v>292.70000000000005</v>
      </c>
      <c r="G269" s="28">
        <v>278.1</v>
      </c>
      <c r="H269" s="28">
        <v>14.6</v>
      </c>
      <c r="I269" s="42">
        <f>SUM(J269:K269)</f>
        <v>0</v>
      </c>
      <c r="J269" s="28"/>
      <c r="K269" s="28"/>
      <c r="L269" s="42">
        <f>SUM(M269:N269)</f>
        <v>0</v>
      </c>
      <c r="M269" s="28"/>
      <c r="N269" s="28"/>
    </row>
    <row r="270" spans="1:14" ht="63">
      <c r="A270" s="21" t="s">
        <v>541</v>
      </c>
      <c r="B270" s="46" t="s">
        <v>941</v>
      </c>
      <c r="C270" s="46" t="s">
        <v>464</v>
      </c>
      <c r="D270" s="92" t="s">
        <v>539</v>
      </c>
      <c r="E270" s="36"/>
      <c r="F270" s="42">
        <f>SUM(F271:F272)</f>
        <v>11.5</v>
      </c>
      <c r="G270" s="42">
        <f aca="true" t="shared" si="131" ref="G270:N270">SUM(G271:G272)</f>
        <v>0</v>
      </c>
      <c r="H270" s="42">
        <f t="shared" si="131"/>
        <v>11.5</v>
      </c>
      <c r="I270" s="42">
        <f t="shared" si="131"/>
        <v>0</v>
      </c>
      <c r="J270" s="42">
        <f t="shared" si="131"/>
        <v>0</v>
      </c>
      <c r="K270" s="42">
        <f t="shared" si="131"/>
        <v>0</v>
      </c>
      <c r="L270" s="42">
        <f t="shared" si="131"/>
        <v>0</v>
      </c>
      <c r="M270" s="42">
        <f t="shared" si="131"/>
        <v>0</v>
      </c>
      <c r="N270" s="42">
        <f t="shared" si="131"/>
        <v>0</v>
      </c>
    </row>
    <row r="271" spans="1:14" ht="63">
      <c r="A271" s="21" t="s">
        <v>537</v>
      </c>
      <c r="B271" s="46" t="s">
        <v>941</v>
      </c>
      <c r="C271" s="46" t="s">
        <v>464</v>
      </c>
      <c r="D271" s="37" t="s">
        <v>540</v>
      </c>
      <c r="E271" s="36" t="s">
        <v>430</v>
      </c>
      <c r="F271" s="42">
        <f>SUM(G271:H271)</f>
        <v>8.5</v>
      </c>
      <c r="G271" s="28"/>
      <c r="H271" s="28">
        <v>8.5</v>
      </c>
      <c r="I271" s="42">
        <f>SUM(J271:K271)</f>
        <v>0</v>
      </c>
      <c r="J271" s="28"/>
      <c r="K271" s="28"/>
      <c r="L271" s="42">
        <f>SUM(M271:N271)</f>
        <v>0</v>
      </c>
      <c r="M271" s="28"/>
      <c r="N271" s="28"/>
    </row>
    <row r="272" spans="1:14" ht="47.25">
      <c r="A272" s="21" t="s">
        <v>116</v>
      </c>
      <c r="B272" s="46" t="s">
        <v>941</v>
      </c>
      <c r="C272" s="46" t="s">
        <v>464</v>
      </c>
      <c r="D272" s="37" t="s">
        <v>540</v>
      </c>
      <c r="E272" s="36" t="s">
        <v>57</v>
      </c>
      <c r="F272" s="42">
        <f>SUM(G272:H272)</f>
        <v>3</v>
      </c>
      <c r="G272" s="28"/>
      <c r="H272" s="28">
        <v>3</v>
      </c>
      <c r="I272" s="42">
        <f>SUM(J272:K272)</f>
        <v>0</v>
      </c>
      <c r="J272" s="28"/>
      <c r="K272" s="28"/>
      <c r="L272" s="42">
        <f>SUM(M272:N272)</f>
        <v>0</v>
      </c>
      <c r="M272" s="28"/>
      <c r="N272" s="28"/>
    </row>
    <row r="273" spans="1:14" ht="126">
      <c r="A273" s="32" t="s">
        <v>838</v>
      </c>
      <c r="B273" s="46" t="s">
        <v>941</v>
      </c>
      <c r="C273" s="46" t="s">
        <v>464</v>
      </c>
      <c r="D273" s="92" t="s">
        <v>518</v>
      </c>
      <c r="E273" s="36"/>
      <c r="F273" s="42">
        <f>SUM(F274,F278,F276)</f>
        <v>104926.1</v>
      </c>
      <c r="G273" s="42">
        <f aca="true" t="shared" si="132" ref="G273:N273">SUM(G274,G278,G276)</f>
        <v>39914</v>
      </c>
      <c r="H273" s="42">
        <f t="shared" si="132"/>
        <v>65012.1</v>
      </c>
      <c r="I273" s="42">
        <f t="shared" si="132"/>
        <v>94845</v>
      </c>
      <c r="J273" s="42">
        <f t="shared" si="132"/>
        <v>38000</v>
      </c>
      <c r="K273" s="42">
        <f t="shared" si="132"/>
        <v>56845</v>
      </c>
      <c r="L273" s="42">
        <f t="shared" si="132"/>
        <v>55654</v>
      </c>
      <c r="M273" s="42">
        <f t="shared" si="132"/>
        <v>0</v>
      </c>
      <c r="N273" s="42">
        <f t="shared" si="132"/>
        <v>55654</v>
      </c>
    </row>
    <row r="274" spans="1:14" ht="94.5">
      <c r="A274" s="32" t="s">
        <v>495</v>
      </c>
      <c r="B274" s="46" t="s">
        <v>941</v>
      </c>
      <c r="C274" s="46" t="s">
        <v>464</v>
      </c>
      <c r="D274" s="92" t="s">
        <v>519</v>
      </c>
      <c r="E274" s="36"/>
      <c r="F274" s="42">
        <f aca="true" t="shared" si="133" ref="F274:N274">SUM(F275:F275)</f>
        <v>52402</v>
      </c>
      <c r="G274" s="42">
        <f t="shared" si="133"/>
        <v>0</v>
      </c>
      <c r="H274" s="42">
        <f t="shared" si="133"/>
        <v>52402</v>
      </c>
      <c r="I274" s="42">
        <f t="shared" si="133"/>
        <v>54845</v>
      </c>
      <c r="J274" s="42">
        <f t="shared" si="133"/>
        <v>0</v>
      </c>
      <c r="K274" s="42">
        <f t="shared" si="133"/>
        <v>54845</v>
      </c>
      <c r="L274" s="42">
        <f t="shared" si="133"/>
        <v>55654</v>
      </c>
      <c r="M274" s="42">
        <f t="shared" si="133"/>
        <v>0</v>
      </c>
      <c r="N274" s="42">
        <f t="shared" si="133"/>
        <v>55654</v>
      </c>
    </row>
    <row r="275" spans="1:14" ht="157.5">
      <c r="A275" s="21" t="s">
        <v>592</v>
      </c>
      <c r="B275" s="46" t="s">
        <v>941</v>
      </c>
      <c r="C275" s="46" t="s">
        <v>464</v>
      </c>
      <c r="D275" s="37" t="s">
        <v>183</v>
      </c>
      <c r="E275" s="37">
        <v>600</v>
      </c>
      <c r="F275" s="39">
        <f>SUM(G275:H275)</f>
        <v>52402</v>
      </c>
      <c r="G275" s="28"/>
      <c r="H275" s="28">
        <v>52402</v>
      </c>
      <c r="I275" s="39">
        <f>SUM(J275:K275)</f>
        <v>54845</v>
      </c>
      <c r="J275" s="28"/>
      <c r="K275" s="28">
        <v>54845</v>
      </c>
      <c r="L275" s="39">
        <f>SUM(M275:N275)</f>
        <v>55654</v>
      </c>
      <c r="M275" s="28"/>
      <c r="N275" s="28">
        <v>55654</v>
      </c>
    </row>
    <row r="276" spans="1:14" ht="63">
      <c r="A276" s="21" t="s">
        <v>545</v>
      </c>
      <c r="B276" s="46" t="s">
        <v>941</v>
      </c>
      <c r="C276" s="46" t="s">
        <v>464</v>
      </c>
      <c r="D276" s="92" t="s">
        <v>542</v>
      </c>
      <c r="E276" s="36"/>
      <c r="F276" s="39">
        <f>F277</f>
        <v>780.5</v>
      </c>
      <c r="G276" s="39">
        <f aca="true" t="shared" si="134" ref="G276:N276">G277</f>
        <v>0</v>
      </c>
      <c r="H276" s="39">
        <f t="shared" si="134"/>
        <v>780.5</v>
      </c>
      <c r="I276" s="39">
        <f t="shared" si="134"/>
        <v>0</v>
      </c>
      <c r="J276" s="39">
        <f t="shared" si="134"/>
        <v>0</v>
      </c>
      <c r="K276" s="39">
        <f t="shared" si="134"/>
        <v>0</v>
      </c>
      <c r="L276" s="39">
        <f t="shared" si="134"/>
        <v>0</v>
      </c>
      <c r="M276" s="39">
        <f t="shared" si="134"/>
        <v>0</v>
      </c>
      <c r="N276" s="39">
        <f t="shared" si="134"/>
        <v>0</v>
      </c>
    </row>
    <row r="277" spans="1:14" ht="94.5">
      <c r="A277" s="21" t="s">
        <v>544</v>
      </c>
      <c r="B277" s="46" t="s">
        <v>941</v>
      </c>
      <c r="C277" s="46" t="s">
        <v>464</v>
      </c>
      <c r="D277" s="37" t="s">
        <v>543</v>
      </c>
      <c r="E277" s="36" t="s">
        <v>53</v>
      </c>
      <c r="F277" s="39">
        <f>SUM(G277:H277)</f>
        <v>780.5</v>
      </c>
      <c r="G277" s="28"/>
      <c r="H277" s="28">
        <v>780.5</v>
      </c>
      <c r="I277" s="39">
        <f>SUM(J277:K277)</f>
        <v>0</v>
      </c>
      <c r="J277" s="28"/>
      <c r="K277" s="28"/>
      <c r="L277" s="39">
        <f>SUM(M277:N277)</f>
        <v>0</v>
      </c>
      <c r="M277" s="28"/>
      <c r="N277" s="28"/>
    </row>
    <row r="278" spans="1:14" ht="47.25">
      <c r="A278" s="32" t="s">
        <v>458</v>
      </c>
      <c r="B278" s="46" t="s">
        <v>941</v>
      </c>
      <c r="C278" s="46" t="s">
        <v>464</v>
      </c>
      <c r="D278" s="149" t="s">
        <v>459</v>
      </c>
      <c r="E278" s="37"/>
      <c r="F278" s="42">
        <f>SUM(F279:F281)</f>
        <v>51743.6</v>
      </c>
      <c r="G278" s="42">
        <f aca="true" t="shared" si="135" ref="G278:N278">SUM(G279:G281)</f>
        <v>39914</v>
      </c>
      <c r="H278" s="42">
        <f t="shared" si="135"/>
        <v>11829.6</v>
      </c>
      <c r="I278" s="42">
        <f t="shared" si="135"/>
        <v>40000</v>
      </c>
      <c r="J278" s="42">
        <f t="shared" si="135"/>
        <v>38000</v>
      </c>
      <c r="K278" s="42">
        <f t="shared" si="135"/>
        <v>2000</v>
      </c>
      <c r="L278" s="42">
        <f t="shared" si="135"/>
        <v>0</v>
      </c>
      <c r="M278" s="42">
        <f t="shared" si="135"/>
        <v>0</v>
      </c>
      <c r="N278" s="42">
        <f t="shared" si="135"/>
        <v>0</v>
      </c>
    </row>
    <row r="279" spans="1:14" ht="94.5">
      <c r="A279" s="32" t="s">
        <v>460</v>
      </c>
      <c r="B279" s="46" t="s">
        <v>941</v>
      </c>
      <c r="C279" s="46" t="s">
        <v>464</v>
      </c>
      <c r="D279" s="46" t="s">
        <v>561</v>
      </c>
      <c r="E279" s="37" t="s">
        <v>430</v>
      </c>
      <c r="F279" s="42">
        <f>SUM(G279:H279)</f>
        <v>4329.6</v>
      </c>
      <c r="G279" s="42"/>
      <c r="H279" s="42">
        <v>4329.6</v>
      </c>
      <c r="I279" s="42">
        <f>SUM(J279:K279)</f>
        <v>2000</v>
      </c>
      <c r="J279" s="42"/>
      <c r="K279" s="42">
        <v>2000</v>
      </c>
      <c r="L279" s="42">
        <f>SUM(M279:N279)</f>
        <v>0</v>
      </c>
      <c r="M279" s="42"/>
      <c r="N279" s="42"/>
    </row>
    <row r="280" spans="1:14" ht="141.75">
      <c r="A280" s="32" t="s">
        <v>905</v>
      </c>
      <c r="B280" s="46" t="s">
        <v>941</v>
      </c>
      <c r="C280" s="46" t="s">
        <v>464</v>
      </c>
      <c r="D280" s="46" t="s">
        <v>907</v>
      </c>
      <c r="E280" s="37" t="s">
        <v>430</v>
      </c>
      <c r="F280" s="42">
        <f>SUM(G280:H280)</f>
        <v>39914</v>
      </c>
      <c r="G280" s="42">
        <v>39914</v>
      </c>
      <c r="H280" s="42"/>
      <c r="I280" s="42">
        <f>SUM(J280:K280)</f>
        <v>38000</v>
      </c>
      <c r="J280" s="42">
        <v>38000</v>
      </c>
      <c r="K280" s="42"/>
      <c r="L280" s="42">
        <f>SUM(M280:N280)</f>
        <v>0</v>
      </c>
      <c r="M280" s="42"/>
      <c r="N280" s="42"/>
    </row>
    <row r="281" spans="1:14" ht="141.75">
      <c r="A281" s="21" t="s">
        <v>82</v>
      </c>
      <c r="B281" s="46" t="s">
        <v>941</v>
      </c>
      <c r="C281" s="46" t="s">
        <v>464</v>
      </c>
      <c r="D281" s="37" t="s">
        <v>83</v>
      </c>
      <c r="E281" s="37" t="s">
        <v>53</v>
      </c>
      <c r="F281" s="42">
        <f>SUM(G281:H281)</f>
        <v>7500</v>
      </c>
      <c r="G281" s="42"/>
      <c r="H281" s="42">
        <v>7500</v>
      </c>
      <c r="I281" s="42">
        <f>SUM(J281:K281)</f>
        <v>0</v>
      </c>
      <c r="J281" s="42"/>
      <c r="K281" s="42"/>
      <c r="L281" s="42">
        <f>SUM(M281:N281)</f>
        <v>0</v>
      </c>
      <c r="M281" s="42"/>
      <c r="N281" s="42"/>
    </row>
    <row r="282" spans="1:14" ht="31.5">
      <c r="A282" s="31" t="s">
        <v>261</v>
      </c>
      <c r="B282" s="87" t="s">
        <v>941</v>
      </c>
      <c r="C282" s="87" t="s">
        <v>465</v>
      </c>
      <c r="D282" s="37"/>
      <c r="E282" s="37"/>
      <c r="F282" s="88">
        <f aca="true" t="shared" si="136" ref="F282:N282">F283</f>
        <v>11094.7</v>
      </c>
      <c r="G282" s="88">
        <f t="shared" si="136"/>
        <v>3255.6</v>
      </c>
      <c r="H282" s="88">
        <f t="shared" si="136"/>
        <v>7839.099999999999</v>
      </c>
      <c r="I282" s="88">
        <f t="shared" si="136"/>
        <v>8846</v>
      </c>
      <c r="J282" s="88">
        <f t="shared" si="136"/>
        <v>0</v>
      </c>
      <c r="K282" s="88">
        <f t="shared" si="136"/>
        <v>8846</v>
      </c>
      <c r="L282" s="88">
        <f t="shared" si="136"/>
        <v>9106</v>
      </c>
      <c r="M282" s="88">
        <f t="shared" si="136"/>
        <v>0</v>
      </c>
      <c r="N282" s="88">
        <f t="shared" si="136"/>
        <v>9106</v>
      </c>
    </row>
    <row r="283" spans="1:14" ht="78.75">
      <c r="A283" s="32" t="s">
        <v>343</v>
      </c>
      <c r="B283" s="46" t="s">
        <v>941</v>
      </c>
      <c r="C283" s="46" t="s">
        <v>465</v>
      </c>
      <c r="D283" s="92" t="s">
        <v>594</v>
      </c>
      <c r="E283" s="37"/>
      <c r="F283" s="42">
        <f aca="true" t="shared" si="137" ref="F283:N283">SUM(F284,F288)</f>
        <v>11094.7</v>
      </c>
      <c r="G283" s="42">
        <f t="shared" si="137"/>
        <v>3255.6</v>
      </c>
      <c r="H283" s="42">
        <f t="shared" si="137"/>
        <v>7839.099999999999</v>
      </c>
      <c r="I283" s="42">
        <f t="shared" si="137"/>
        <v>8846</v>
      </c>
      <c r="J283" s="42">
        <f t="shared" si="137"/>
        <v>0</v>
      </c>
      <c r="K283" s="42">
        <f t="shared" si="137"/>
        <v>8846</v>
      </c>
      <c r="L283" s="42">
        <f t="shared" si="137"/>
        <v>9106</v>
      </c>
      <c r="M283" s="42">
        <f t="shared" si="137"/>
        <v>0</v>
      </c>
      <c r="N283" s="42">
        <f t="shared" si="137"/>
        <v>9106</v>
      </c>
    </row>
    <row r="284" spans="1:14" ht="173.25">
      <c r="A284" s="32" t="s">
        <v>341</v>
      </c>
      <c r="B284" s="46" t="s">
        <v>941</v>
      </c>
      <c r="C284" s="46" t="s">
        <v>465</v>
      </c>
      <c r="D284" s="92" t="s">
        <v>893</v>
      </c>
      <c r="E284" s="37"/>
      <c r="F284" s="42">
        <f>F285</f>
        <v>3427</v>
      </c>
      <c r="G284" s="42">
        <f aca="true" t="shared" si="138" ref="G284:N284">G285</f>
        <v>3255.6</v>
      </c>
      <c r="H284" s="42">
        <f t="shared" si="138"/>
        <v>171.4</v>
      </c>
      <c r="I284" s="42">
        <f t="shared" si="138"/>
        <v>0</v>
      </c>
      <c r="J284" s="42">
        <f t="shared" si="138"/>
        <v>0</v>
      </c>
      <c r="K284" s="42">
        <f t="shared" si="138"/>
        <v>0</v>
      </c>
      <c r="L284" s="42">
        <f t="shared" si="138"/>
        <v>0</v>
      </c>
      <c r="M284" s="42">
        <f t="shared" si="138"/>
        <v>0</v>
      </c>
      <c r="N284" s="42">
        <f t="shared" si="138"/>
        <v>0</v>
      </c>
    </row>
    <row r="285" spans="1:14" ht="63">
      <c r="A285" s="32" t="s">
        <v>897</v>
      </c>
      <c r="B285" s="46" t="s">
        <v>941</v>
      </c>
      <c r="C285" s="46" t="s">
        <v>465</v>
      </c>
      <c r="D285" s="92" t="s">
        <v>894</v>
      </c>
      <c r="E285" s="37"/>
      <c r="F285" s="42">
        <f>SUM(F286:F287)</f>
        <v>3427</v>
      </c>
      <c r="G285" s="42">
        <f aca="true" t="shared" si="139" ref="G285:N285">SUM(G286:G287)</f>
        <v>3255.6</v>
      </c>
      <c r="H285" s="42">
        <f t="shared" si="139"/>
        <v>171.4</v>
      </c>
      <c r="I285" s="42">
        <f t="shared" si="139"/>
        <v>0</v>
      </c>
      <c r="J285" s="42">
        <f t="shared" si="139"/>
        <v>0</v>
      </c>
      <c r="K285" s="42">
        <f t="shared" si="139"/>
        <v>0</v>
      </c>
      <c r="L285" s="42">
        <f t="shared" si="139"/>
        <v>0</v>
      </c>
      <c r="M285" s="42">
        <f t="shared" si="139"/>
        <v>0</v>
      </c>
      <c r="N285" s="42">
        <f t="shared" si="139"/>
        <v>0</v>
      </c>
    </row>
    <row r="286" spans="1:14" ht="94.5">
      <c r="A286" s="32" t="s">
        <v>476</v>
      </c>
      <c r="B286" s="37" t="s">
        <v>941</v>
      </c>
      <c r="C286" s="37" t="s">
        <v>465</v>
      </c>
      <c r="D286" s="46" t="s">
        <v>751</v>
      </c>
      <c r="E286" s="37" t="s">
        <v>430</v>
      </c>
      <c r="F286" s="42">
        <f>SUM(G286:H286)</f>
        <v>171.4</v>
      </c>
      <c r="G286" s="42"/>
      <c r="H286" s="42">
        <v>171.4</v>
      </c>
      <c r="I286" s="42">
        <f>SUM(J286:K286)</f>
        <v>0</v>
      </c>
      <c r="J286" s="42"/>
      <c r="K286" s="42"/>
      <c r="L286" s="42">
        <f>SUM(M286:N286)</f>
        <v>0</v>
      </c>
      <c r="M286" s="42"/>
      <c r="N286" s="42"/>
    </row>
    <row r="287" spans="1:14" ht="126">
      <c r="A287" s="32" t="s">
        <v>896</v>
      </c>
      <c r="B287" s="46" t="s">
        <v>941</v>
      </c>
      <c r="C287" s="46" t="s">
        <v>465</v>
      </c>
      <c r="D287" s="46" t="s">
        <v>895</v>
      </c>
      <c r="E287" s="37" t="s">
        <v>430</v>
      </c>
      <c r="F287" s="42">
        <f>SUM(G287:H287)</f>
        <v>3255.6</v>
      </c>
      <c r="G287" s="42">
        <v>3255.6</v>
      </c>
      <c r="H287" s="42"/>
      <c r="I287" s="42">
        <f>SUM(J287:K287)</f>
        <v>0</v>
      </c>
      <c r="J287" s="42"/>
      <c r="K287" s="42"/>
      <c r="L287" s="42">
        <f>SUM(M287:N287)</f>
        <v>0</v>
      </c>
      <c r="M287" s="42"/>
      <c r="N287" s="42"/>
    </row>
    <row r="288" spans="1:14" ht="133.5" customHeight="1">
      <c r="A288" s="32" t="s">
        <v>344</v>
      </c>
      <c r="B288" s="46" t="s">
        <v>941</v>
      </c>
      <c r="C288" s="46" t="s">
        <v>465</v>
      </c>
      <c r="D288" s="92" t="s">
        <v>490</v>
      </c>
      <c r="E288" s="37"/>
      <c r="F288" s="42">
        <f aca="true" t="shared" si="140" ref="F288:N288">SUM(F289,F291)</f>
        <v>7667.7</v>
      </c>
      <c r="G288" s="42">
        <f t="shared" si="140"/>
        <v>0</v>
      </c>
      <c r="H288" s="42">
        <f t="shared" si="140"/>
        <v>7667.7</v>
      </c>
      <c r="I288" s="42">
        <f t="shared" si="140"/>
        <v>8846</v>
      </c>
      <c r="J288" s="42">
        <f t="shared" si="140"/>
        <v>0</v>
      </c>
      <c r="K288" s="42">
        <f t="shared" si="140"/>
        <v>8846</v>
      </c>
      <c r="L288" s="42">
        <f t="shared" si="140"/>
        <v>9106</v>
      </c>
      <c r="M288" s="42">
        <f t="shared" si="140"/>
        <v>0</v>
      </c>
      <c r="N288" s="42">
        <f t="shared" si="140"/>
        <v>9106</v>
      </c>
    </row>
    <row r="289" spans="1:14" ht="47.25">
      <c r="A289" s="32" t="s">
        <v>37</v>
      </c>
      <c r="B289" s="46" t="s">
        <v>941</v>
      </c>
      <c r="C289" s="46" t="s">
        <v>465</v>
      </c>
      <c r="D289" s="92" t="s">
        <v>435</v>
      </c>
      <c r="E289" s="37"/>
      <c r="F289" s="42">
        <f aca="true" t="shared" si="141" ref="F289:N289">F290</f>
        <v>2038</v>
      </c>
      <c r="G289" s="42">
        <f t="shared" si="141"/>
        <v>0</v>
      </c>
      <c r="H289" s="42">
        <f t="shared" si="141"/>
        <v>2038</v>
      </c>
      <c r="I289" s="42">
        <f t="shared" si="141"/>
        <v>2190</v>
      </c>
      <c r="J289" s="42">
        <f t="shared" si="141"/>
        <v>0</v>
      </c>
      <c r="K289" s="42">
        <f t="shared" si="141"/>
        <v>2190</v>
      </c>
      <c r="L289" s="42">
        <f t="shared" si="141"/>
        <v>2278</v>
      </c>
      <c r="M289" s="42">
        <f t="shared" si="141"/>
        <v>0</v>
      </c>
      <c r="N289" s="42">
        <f t="shared" si="141"/>
        <v>2278</v>
      </c>
    </row>
    <row r="290" spans="1:14" ht="173.25">
      <c r="A290" s="21" t="s">
        <v>638</v>
      </c>
      <c r="B290" s="46" t="s">
        <v>941</v>
      </c>
      <c r="C290" s="46" t="s">
        <v>465</v>
      </c>
      <c r="D290" s="37" t="s">
        <v>185</v>
      </c>
      <c r="E290" s="37">
        <v>100</v>
      </c>
      <c r="F290" s="42">
        <f>SUM(G290:H290)</f>
        <v>2038</v>
      </c>
      <c r="G290" s="28"/>
      <c r="H290" s="28">
        <v>2038</v>
      </c>
      <c r="I290" s="42">
        <f>SUM(J290:K290)</f>
        <v>2190</v>
      </c>
      <c r="J290" s="28"/>
      <c r="K290" s="28">
        <v>2190</v>
      </c>
      <c r="L290" s="42">
        <f>SUM(M290:N290)</f>
        <v>2278</v>
      </c>
      <c r="M290" s="28"/>
      <c r="N290" s="28">
        <v>2278</v>
      </c>
    </row>
    <row r="291" spans="1:14" ht="104.25" customHeight="1">
      <c r="A291" s="32" t="s">
        <v>495</v>
      </c>
      <c r="B291" s="46" t="s">
        <v>941</v>
      </c>
      <c r="C291" s="46" t="s">
        <v>465</v>
      </c>
      <c r="D291" s="92" t="s">
        <v>436</v>
      </c>
      <c r="E291" s="37"/>
      <c r="F291" s="42">
        <f aca="true" t="shared" si="142" ref="F291:N291">SUM(F292:F294)</f>
        <v>5629.7</v>
      </c>
      <c r="G291" s="42">
        <f t="shared" si="142"/>
        <v>0</v>
      </c>
      <c r="H291" s="42">
        <f t="shared" si="142"/>
        <v>5629.7</v>
      </c>
      <c r="I291" s="42">
        <f t="shared" si="142"/>
        <v>6656</v>
      </c>
      <c r="J291" s="42">
        <f t="shared" si="142"/>
        <v>0</v>
      </c>
      <c r="K291" s="42">
        <f t="shared" si="142"/>
        <v>6656</v>
      </c>
      <c r="L291" s="42">
        <f t="shared" si="142"/>
        <v>6828</v>
      </c>
      <c r="M291" s="42">
        <f t="shared" si="142"/>
        <v>0</v>
      </c>
      <c r="N291" s="42">
        <f t="shared" si="142"/>
        <v>6828</v>
      </c>
    </row>
    <row r="292" spans="1:14" ht="230.25" customHeight="1">
      <c r="A292" s="35" t="s">
        <v>72</v>
      </c>
      <c r="B292" s="46" t="s">
        <v>941</v>
      </c>
      <c r="C292" s="46" t="s">
        <v>465</v>
      </c>
      <c r="D292" s="37" t="s">
        <v>186</v>
      </c>
      <c r="E292" s="37">
        <v>100</v>
      </c>
      <c r="F292" s="42">
        <f>SUM(G292:H292)</f>
        <v>4940</v>
      </c>
      <c r="G292" s="28"/>
      <c r="H292" s="189">
        <f>5053-113</f>
        <v>4940</v>
      </c>
      <c r="I292" s="42">
        <f>SUM(J292:K292)</f>
        <v>6204</v>
      </c>
      <c r="J292" s="28"/>
      <c r="K292" s="28">
        <v>6204</v>
      </c>
      <c r="L292" s="42">
        <f>SUM(M292:N292)</f>
        <v>6376</v>
      </c>
      <c r="M292" s="28"/>
      <c r="N292" s="28">
        <v>6376</v>
      </c>
    </row>
    <row r="293" spans="1:14" ht="126">
      <c r="A293" s="21" t="s">
        <v>73</v>
      </c>
      <c r="B293" s="46" t="s">
        <v>941</v>
      </c>
      <c r="C293" s="46" t="s">
        <v>465</v>
      </c>
      <c r="D293" s="37" t="s">
        <v>186</v>
      </c>
      <c r="E293" s="37">
        <v>200</v>
      </c>
      <c r="F293" s="42">
        <f>SUM(G293:H293)</f>
        <v>667.7</v>
      </c>
      <c r="G293" s="28"/>
      <c r="H293" s="28">
        <v>667.7</v>
      </c>
      <c r="I293" s="42">
        <f>SUM(J293:K293)</f>
        <v>430</v>
      </c>
      <c r="J293" s="28"/>
      <c r="K293" s="28">
        <v>430</v>
      </c>
      <c r="L293" s="42">
        <f>SUM(M293:N293)</f>
        <v>430</v>
      </c>
      <c r="M293" s="28"/>
      <c r="N293" s="28">
        <v>430</v>
      </c>
    </row>
    <row r="294" spans="1:14" ht="110.25">
      <c r="A294" s="21" t="s">
        <v>74</v>
      </c>
      <c r="B294" s="46" t="s">
        <v>941</v>
      </c>
      <c r="C294" s="46" t="s">
        <v>465</v>
      </c>
      <c r="D294" s="37" t="s">
        <v>186</v>
      </c>
      <c r="E294" s="37">
        <v>800</v>
      </c>
      <c r="F294" s="42">
        <f>SUM(G294:H294)</f>
        <v>22</v>
      </c>
      <c r="G294" s="28"/>
      <c r="H294" s="28">
        <v>22</v>
      </c>
      <c r="I294" s="42">
        <f>SUM(J294:K294)</f>
        <v>22</v>
      </c>
      <c r="J294" s="28"/>
      <c r="K294" s="28">
        <v>22</v>
      </c>
      <c r="L294" s="42">
        <f>SUM(M294:N294)</f>
        <v>22</v>
      </c>
      <c r="M294" s="28"/>
      <c r="N294" s="28">
        <v>22</v>
      </c>
    </row>
    <row r="295" spans="1:14" ht="15.75">
      <c r="A295" s="27" t="s">
        <v>308</v>
      </c>
      <c r="B295" s="89" t="s">
        <v>940</v>
      </c>
      <c r="C295" s="89"/>
      <c r="D295" s="87"/>
      <c r="E295" s="89"/>
      <c r="F295" s="88">
        <f>F296</f>
        <v>2528.9</v>
      </c>
      <c r="G295" s="88">
        <f aca="true" t="shared" si="143" ref="G295:N298">G296</f>
        <v>2023.2</v>
      </c>
      <c r="H295" s="88">
        <f t="shared" si="143"/>
        <v>505.7</v>
      </c>
      <c r="I295" s="88">
        <f t="shared" si="143"/>
        <v>0</v>
      </c>
      <c r="J295" s="88">
        <f t="shared" si="143"/>
        <v>0</v>
      </c>
      <c r="K295" s="88">
        <f t="shared" si="143"/>
        <v>0</v>
      </c>
      <c r="L295" s="88">
        <f t="shared" si="143"/>
        <v>0</v>
      </c>
      <c r="M295" s="88">
        <f t="shared" si="143"/>
        <v>0</v>
      </c>
      <c r="N295" s="88">
        <f t="shared" si="143"/>
        <v>0</v>
      </c>
    </row>
    <row r="296" spans="1:14" ht="31.5">
      <c r="A296" s="27" t="s">
        <v>309</v>
      </c>
      <c r="B296" s="89" t="s">
        <v>940</v>
      </c>
      <c r="C296" s="89" t="s">
        <v>940</v>
      </c>
      <c r="D296" s="87"/>
      <c r="E296" s="89"/>
      <c r="F296" s="88">
        <f>F297</f>
        <v>2528.9</v>
      </c>
      <c r="G296" s="88">
        <f t="shared" si="143"/>
        <v>2023.2</v>
      </c>
      <c r="H296" s="88">
        <f t="shared" si="143"/>
        <v>505.7</v>
      </c>
      <c r="I296" s="88">
        <f t="shared" si="143"/>
        <v>0</v>
      </c>
      <c r="J296" s="88">
        <f t="shared" si="143"/>
        <v>0</v>
      </c>
      <c r="K296" s="88">
        <f t="shared" si="143"/>
        <v>0</v>
      </c>
      <c r="L296" s="88">
        <f t="shared" si="143"/>
        <v>0</v>
      </c>
      <c r="M296" s="88">
        <f t="shared" si="143"/>
        <v>0</v>
      </c>
      <c r="N296" s="88">
        <f t="shared" si="143"/>
        <v>0</v>
      </c>
    </row>
    <row r="297" spans="1:14" ht="110.25">
      <c r="A297" s="32" t="s">
        <v>829</v>
      </c>
      <c r="B297" s="37" t="s">
        <v>940</v>
      </c>
      <c r="C297" s="37" t="s">
        <v>940</v>
      </c>
      <c r="D297" s="95" t="s">
        <v>662</v>
      </c>
      <c r="E297" s="37"/>
      <c r="F297" s="42">
        <f>F298</f>
        <v>2528.9</v>
      </c>
      <c r="G297" s="42">
        <f t="shared" si="143"/>
        <v>2023.2</v>
      </c>
      <c r="H297" s="42">
        <f t="shared" si="143"/>
        <v>505.7</v>
      </c>
      <c r="I297" s="42">
        <f t="shared" si="143"/>
        <v>0</v>
      </c>
      <c r="J297" s="42">
        <f t="shared" si="143"/>
        <v>0</v>
      </c>
      <c r="K297" s="42">
        <f t="shared" si="143"/>
        <v>0</v>
      </c>
      <c r="L297" s="42">
        <f t="shared" si="143"/>
        <v>0</v>
      </c>
      <c r="M297" s="42">
        <f t="shared" si="143"/>
        <v>0</v>
      </c>
      <c r="N297" s="42">
        <f t="shared" si="143"/>
        <v>0</v>
      </c>
    </row>
    <row r="298" spans="1:14" ht="157.5">
      <c r="A298" s="32" t="s">
        <v>863</v>
      </c>
      <c r="B298" s="37" t="s">
        <v>940</v>
      </c>
      <c r="C298" s="37" t="s">
        <v>940</v>
      </c>
      <c r="D298" s="95" t="s">
        <v>660</v>
      </c>
      <c r="E298" s="37"/>
      <c r="F298" s="42">
        <f>F299</f>
        <v>2528.9</v>
      </c>
      <c r="G298" s="42">
        <f t="shared" si="143"/>
        <v>2023.2</v>
      </c>
      <c r="H298" s="42">
        <f t="shared" si="143"/>
        <v>505.7</v>
      </c>
      <c r="I298" s="42">
        <f t="shared" si="143"/>
        <v>0</v>
      </c>
      <c r="J298" s="42">
        <f t="shared" si="143"/>
        <v>0</v>
      </c>
      <c r="K298" s="42">
        <f t="shared" si="143"/>
        <v>0</v>
      </c>
      <c r="L298" s="42">
        <f t="shared" si="143"/>
        <v>0</v>
      </c>
      <c r="M298" s="42">
        <f t="shared" si="143"/>
        <v>0</v>
      </c>
      <c r="N298" s="42">
        <f t="shared" si="143"/>
        <v>0</v>
      </c>
    </row>
    <row r="299" spans="1:14" ht="47.25">
      <c r="A299" s="32" t="s">
        <v>918</v>
      </c>
      <c r="B299" s="37" t="s">
        <v>940</v>
      </c>
      <c r="C299" s="37" t="s">
        <v>940</v>
      </c>
      <c r="D299" s="95" t="s">
        <v>916</v>
      </c>
      <c r="E299" s="37"/>
      <c r="F299" s="42">
        <f>SUM(F300:F301)</f>
        <v>2528.9</v>
      </c>
      <c r="G299" s="42">
        <f aca="true" t="shared" si="144" ref="G299:N299">SUM(G300:G301)</f>
        <v>2023.2</v>
      </c>
      <c r="H299" s="42">
        <f t="shared" si="144"/>
        <v>505.7</v>
      </c>
      <c r="I299" s="42">
        <f t="shared" si="144"/>
        <v>0</v>
      </c>
      <c r="J299" s="42">
        <f t="shared" si="144"/>
        <v>0</v>
      </c>
      <c r="K299" s="42">
        <f t="shared" si="144"/>
        <v>0</v>
      </c>
      <c r="L299" s="42">
        <f t="shared" si="144"/>
        <v>0</v>
      </c>
      <c r="M299" s="42">
        <f t="shared" si="144"/>
        <v>0</v>
      </c>
      <c r="N299" s="42">
        <f t="shared" si="144"/>
        <v>0</v>
      </c>
    </row>
    <row r="300" spans="1:14" ht="94.5">
      <c r="A300" s="32" t="s">
        <v>307</v>
      </c>
      <c r="B300" s="37" t="s">
        <v>940</v>
      </c>
      <c r="C300" s="37" t="s">
        <v>940</v>
      </c>
      <c r="D300" s="37" t="s">
        <v>917</v>
      </c>
      <c r="E300" s="37" t="s">
        <v>775</v>
      </c>
      <c r="F300" s="42">
        <f>SUM(G300:H300)</f>
        <v>2023.2</v>
      </c>
      <c r="G300" s="42">
        <v>2023.2</v>
      </c>
      <c r="H300" s="42"/>
      <c r="I300" s="42">
        <f>SUM(J300:K300)</f>
        <v>0</v>
      </c>
      <c r="J300" s="42"/>
      <c r="K300" s="42"/>
      <c r="L300" s="42">
        <f>SUM(M300:N300)</f>
        <v>0</v>
      </c>
      <c r="M300" s="42"/>
      <c r="N300" s="42"/>
    </row>
    <row r="301" spans="1:14" ht="94.5">
      <c r="A301" s="32" t="s">
        <v>307</v>
      </c>
      <c r="B301" s="37" t="s">
        <v>940</v>
      </c>
      <c r="C301" s="37" t="s">
        <v>940</v>
      </c>
      <c r="D301" s="37" t="s">
        <v>312</v>
      </c>
      <c r="E301" s="37" t="s">
        <v>775</v>
      </c>
      <c r="F301" s="42">
        <f>SUM(G301:H301)</f>
        <v>505.7</v>
      </c>
      <c r="G301" s="42"/>
      <c r="H301" s="42">
        <v>505.7</v>
      </c>
      <c r="I301" s="42">
        <f>SUM(J301:K301)</f>
        <v>0</v>
      </c>
      <c r="J301" s="42"/>
      <c r="K301" s="42"/>
      <c r="L301" s="42">
        <f>SUM(M301:N301)</f>
        <v>0</v>
      </c>
      <c r="M301" s="42"/>
      <c r="N301" s="42"/>
    </row>
    <row r="302" spans="1:14" ht="24" customHeight="1">
      <c r="A302" s="31" t="s">
        <v>54</v>
      </c>
      <c r="B302" s="89">
        <v>10</v>
      </c>
      <c r="C302" s="37"/>
      <c r="D302" s="37"/>
      <c r="E302" s="37"/>
      <c r="F302" s="88">
        <f aca="true" t="shared" si="145" ref="F302:N302">SUM(F303,F309,F317,F386,F411)</f>
        <v>206223.09999999998</v>
      </c>
      <c r="G302" s="88">
        <f t="shared" si="145"/>
        <v>198224.9</v>
      </c>
      <c r="H302" s="88">
        <f t="shared" si="145"/>
        <v>7998.2</v>
      </c>
      <c r="I302" s="88">
        <f t="shared" si="145"/>
        <v>197635.19999999998</v>
      </c>
      <c r="J302" s="88">
        <f t="shared" si="145"/>
        <v>192478.6</v>
      </c>
      <c r="K302" s="88">
        <f t="shared" si="145"/>
        <v>5156.6</v>
      </c>
      <c r="L302" s="88">
        <f t="shared" si="145"/>
        <v>191199.9</v>
      </c>
      <c r="M302" s="88">
        <f t="shared" si="145"/>
        <v>190352.3</v>
      </c>
      <c r="N302" s="88">
        <f t="shared" si="145"/>
        <v>847.6</v>
      </c>
    </row>
    <row r="303" spans="1:14" ht="24" customHeight="1">
      <c r="A303" s="31" t="s">
        <v>188</v>
      </c>
      <c r="B303" s="89">
        <v>10</v>
      </c>
      <c r="C303" s="87" t="s">
        <v>464</v>
      </c>
      <c r="D303" s="37"/>
      <c r="E303" s="37"/>
      <c r="F303" s="88">
        <f>F304</f>
        <v>4309</v>
      </c>
      <c r="G303" s="88">
        <f aca="true" t="shared" si="146" ref="G303:N305">G304</f>
        <v>0</v>
      </c>
      <c r="H303" s="88">
        <f t="shared" si="146"/>
        <v>4309</v>
      </c>
      <c r="I303" s="88">
        <f>I304</f>
        <v>4309</v>
      </c>
      <c r="J303" s="88">
        <f t="shared" si="146"/>
        <v>0</v>
      </c>
      <c r="K303" s="88">
        <f t="shared" si="146"/>
        <v>4309</v>
      </c>
      <c r="L303" s="88">
        <f>L304</f>
        <v>0</v>
      </c>
      <c r="M303" s="88">
        <f t="shared" si="146"/>
        <v>0</v>
      </c>
      <c r="N303" s="88">
        <f t="shared" si="146"/>
        <v>0</v>
      </c>
    </row>
    <row r="304" spans="1:14" ht="78.75">
      <c r="A304" s="32" t="s">
        <v>569</v>
      </c>
      <c r="B304" s="37">
        <v>10</v>
      </c>
      <c r="C304" s="46" t="s">
        <v>464</v>
      </c>
      <c r="D304" s="138" t="s">
        <v>420</v>
      </c>
      <c r="E304" s="37"/>
      <c r="F304" s="42">
        <f>F305</f>
        <v>4309</v>
      </c>
      <c r="G304" s="42">
        <f t="shared" si="146"/>
        <v>0</v>
      </c>
      <c r="H304" s="42">
        <f t="shared" si="146"/>
        <v>4309</v>
      </c>
      <c r="I304" s="42">
        <f>I305</f>
        <v>4309</v>
      </c>
      <c r="J304" s="42">
        <f t="shared" si="146"/>
        <v>0</v>
      </c>
      <c r="K304" s="42">
        <f t="shared" si="146"/>
        <v>4309</v>
      </c>
      <c r="L304" s="42">
        <f>L305</f>
        <v>0</v>
      </c>
      <c r="M304" s="42">
        <f t="shared" si="146"/>
        <v>0</v>
      </c>
      <c r="N304" s="42">
        <f t="shared" si="146"/>
        <v>0</v>
      </c>
    </row>
    <row r="305" spans="1:14" ht="126">
      <c r="A305" s="32" t="s">
        <v>105</v>
      </c>
      <c r="B305" s="37">
        <v>10</v>
      </c>
      <c r="C305" s="46" t="s">
        <v>464</v>
      </c>
      <c r="D305" s="139" t="s">
        <v>496</v>
      </c>
      <c r="E305" s="37"/>
      <c r="F305" s="42">
        <f>F306</f>
        <v>4309</v>
      </c>
      <c r="G305" s="42">
        <f t="shared" si="146"/>
        <v>0</v>
      </c>
      <c r="H305" s="42">
        <f t="shared" si="146"/>
        <v>4309</v>
      </c>
      <c r="I305" s="42">
        <f>I306</f>
        <v>4309</v>
      </c>
      <c r="J305" s="42">
        <f t="shared" si="146"/>
        <v>0</v>
      </c>
      <c r="K305" s="42">
        <f t="shared" si="146"/>
        <v>4309</v>
      </c>
      <c r="L305" s="42">
        <f>L306</f>
        <v>0</v>
      </c>
      <c r="M305" s="42">
        <f t="shared" si="146"/>
        <v>0</v>
      </c>
      <c r="N305" s="42">
        <f t="shared" si="146"/>
        <v>0</v>
      </c>
    </row>
    <row r="306" spans="1:14" ht="63">
      <c r="A306" s="94" t="s">
        <v>392</v>
      </c>
      <c r="B306" s="37">
        <v>10</v>
      </c>
      <c r="C306" s="46" t="s">
        <v>464</v>
      </c>
      <c r="D306" s="139" t="s">
        <v>391</v>
      </c>
      <c r="E306" s="37"/>
      <c r="F306" s="42">
        <f aca="true" t="shared" si="147" ref="F306:N306">SUM(F307:F308)</f>
        <v>4309</v>
      </c>
      <c r="G306" s="42">
        <f t="shared" si="147"/>
        <v>0</v>
      </c>
      <c r="H306" s="42">
        <f t="shared" si="147"/>
        <v>4309</v>
      </c>
      <c r="I306" s="42">
        <f t="shared" si="147"/>
        <v>4309</v>
      </c>
      <c r="J306" s="42">
        <f t="shared" si="147"/>
        <v>0</v>
      </c>
      <c r="K306" s="42">
        <f t="shared" si="147"/>
        <v>4309</v>
      </c>
      <c r="L306" s="42">
        <f t="shared" si="147"/>
        <v>0</v>
      </c>
      <c r="M306" s="42">
        <f t="shared" si="147"/>
        <v>0</v>
      </c>
      <c r="N306" s="42">
        <f t="shared" si="147"/>
        <v>0</v>
      </c>
    </row>
    <row r="307" spans="1:14" ht="63">
      <c r="A307" s="21" t="s">
        <v>943</v>
      </c>
      <c r="B307" s="37">
        <v>10</v>
      </c>
      <c r="C307" s="46" t="s">
        <v>464</v>
      </c>
      <c r="D307" s="100" t="s">
        <v>247</v>
      </c>
      <c r="E307" s="37" t="s">
        <v>430</v>
      </c>
      <c r="F307" s="42">
        <f>SUM(G307:H307)</f>
        <v>49</v>
      </c>
      <c r="G307" s="42"/>
      <c r="H307" s="42">
        <v>49</v>
      </c>
      <c r="I307" s="42">
        <f>SUM(J307:K307)</f>
        <v>49</v>
      </c>
      <c r="J307" s="42"/>
      <c r="K307" s="42">
        <v>49</v>
      </c>
      <c r="L307" s="42">
        <f>SUM(M307:N307)</f>
        <v>0</v>
      </c>
      <c r="M307" s="42"/>
      <c r="N307" s="42">
        <v>0</v>
      </c>
    </row>
    <row r="308" spans="1:14" ht="47.25">
      <c r="A308" s="32" t="s">
        <v>944</v>
      </c>
      <c r="B308" s="37" t="s">
        <v>59</v>
      </c>
      <c r="C308" s="46" t="s">
        <v>464</v>
      </c>
      <c r="D308" s="100" t="s">
        <v>247</v>
      </c>
      <c r="E308" s="37" t="s">
        <v>57</v>
      </c>
      <c r="F308" s="42">
        <f>SUM(G308:H308)</f>
        <v>4260</v>
      </c>
      <c r="G308" s="28"/>
      <c r="H308" s="28">
        <v>4260</v>
      </c>
      <c r="I308" s="42">
        <f>SUM(J308:K308)</f>
        <v>4260</v>
      </c>
      <c r="J308" s="28"/>
      <c r="K308" s="28">
        <v>4260</v>
      </c>
      <c r="L308" s="42">
        <f>SUM(M308:N308)</f>
        <v>0</v>
      </c>
      <c r="M308" s="28"/>
      <c r="N308" s="28">
        <v>0</v>
      </c>
    </row>
    <row r="309" spans="1:14" ht="39" customHeight="1">
      <c r="A309" s="31" t="s">
        <v>189</v>
      </c>
      <c r="B309" s="89">
        <v>10</v>
      </c>
      <c r="C309" s="87" t="s">
        <v>471</v>
      </c>
      <c r="D309" s="37"/>
      <c r="E309" s="37"/>
      <c r="F309" s="88">
        <f>F310</f>
        <v>56985</v>
      </c>
      <c r="G309" s="88">
        <f aca="true" t="shared" si="148" ref="G309:N311">G310</f>
        <v>56985</v>
      </c>
      <c r="H309" s="88">
        <f t="shared" si="148"/>
        <v>0</v>
      </c>
      <c r="I309" s="88">
        <f>I310</f>
        <v>60886</v>
      </c>
      <c r="J309" s="88">
        <f t="shared" si="148"/>
        <v>60886</v>
      </c>
      <c r="K309" s="88">
        <f t="shared" si="148"/>
        <v>0</v>
      </c>
      <c r="L309" s="88">
        <f>L310</f>
        <v>64441</v>
      </c>
      <c r="M309" s="88">
        <f t="shared" si="148"/>
        <v>64441</v>
      </c>
      <c r="N309" s="88">
        <f t="shared" si="148"/>
        <v>0</v>
      </c>
    </row>
    <row r="310" spans="1:14" ht="78.75">
      <c r="A310" s="32" t="s">
        <v>569</v>
      </c>
      <c r="B310" s="37" t="s">
        <v>59</v>
      </c>
      <c r="C310" s="46" t="s">
        <v>471</v>
      </c>
      <c r="D310" s="95" t="s">
        <v>581</v>
      </c>
      <c r="E310" s="37"/>
      <c r="F310" s="42">
        <f>F311</f>
        <v>56985</v>
      </c>
      <c r="G310" s="42">
        <f t="shared" si="148"/>
        <v>56985</v>
      </c>
      <c r="H310" s="42">
        <f t="shared" si="148"/>
        <v>0</v>
      </c>
      <c r="I310" s="42">
        <f>I311</f>
        <v>60886</v>
      </c>
      <c r="J310" s="42">
        <f t="shared" si="148"/>
        <v>60886</v>
      </c>
      <c r="K310" s="42">
        <f t="shared" si="148"/>
        <v>0</v>
      </c>
      <c r="L310" s="42">
        <f>L311</f>
        <v>64441</v>
      </c>
      <c r="M310" s="42">
        <f t="shared" si="148"/>
        <v>64441</v>
      </c>
      <c r="N310" s="42">
        <f t="shared" si="148"/>
        <v>0</v>
      </c>
    </row>
    <row r="311" spans="1:14" ht="126">
      <c r="A311" s="32" t="s">
        <v>856</v>
      </c>
      <c r="B311" s="37" t="s">
        <v>59</v>
      </c>
      <c r="C311" s="46" t="s">
        <v>471</v>
      </c>
      <c r="D311" s="95" t="s">
        <v>945</v>
      </c>
      <c r="E311" s="37"/>
      <c r="F311" s="42">
        <f>F312</f>
        <v>56985</v>
      </c>
      <c r="G311" s="42">
        <f t="shared" si="148"/>
        <v>56985</v>
      </c>
      <c r="H311" s="42">
        <f t="shared" si="148"/>
        <v>0</v>
      </c>
      <c r="I311" s="42">
        <f>I312</f>
        <v>60886</v>
      </c>
      <c r="J311" s="42">
        <f t="shared" si="148"/>
        <v>60886</v>
      </c>
      <c r="K311" s="42">
        <f t="shared" si="148"/>
        <v>0</v>
      </c>
      <c r="L311" s="42">
        <f>L312</f>
        <v>64441</v>
      </c>
      <c r="M311" s="42">
        <f t="shared" si="148"/>
        <v>64441</v>
      </c>
      <c r="N311" s="42">
        <f t="shared" si="148"/>
        <v>0</v>
      </c>
    </row>
    <row r="312" spans="1:14" ht="63">
      <c r="A312" s="32" t="s">
        <v>769</v>
      </c>
      <c r="B312" s="37" t="s">
        <v>59</v>
      </c>
      <c r="C312" s="46" t="s">
        <v>471</v>
      </c>
      <c r="D312" s="95" t="s">
        <v>946</v>
      </c>
      <c r="E312" s="37"/>
      <c r="F312" s="42">
        <f aca="true" t="shared" si="149" ref="F312:N312">SUM(F313:F316)</f>
        <v>56985</v>
      </c>
      <c r="G312" s="42">
        <f t="shared" si="149"/>
        <v>56985</v>
      </c>
      <c r="H312" s="42">
        <f t="shared" si="149"/>
        <v>0</v>
      </c>
      <c r="I312" s="42">
        <f t="shared" si="149"/>
        <v>60886</v>
      </c>
      <c r="J312" s="42">
        <f t="shared" si="149"/>
        <v>60886</v>
      </c>
      <c r="K312" s="42">
        <f t="shared" si="149"/>
        <v>0</v>
      </c>
      <c r="L312" s="42">
        <f t="shared" si="149"/>
        <v>64441</v>
      </c>
      <c r="M312" s="42">
        <f t="shared" si="149"/>
        <v>64441</v>
      </c>
      <c r="N312" s="42">
        <f t="shared" si="149"/>
        <v>0</v>
      </c>
    </row>
    <row r="313" spans="1:14" ht="173.25">
      <c r="A313" s="21" t="s">
        <v>7</v>
      </c>
      <c r="B313" s="37" t="s">
        <v>59</v>
      </c>
      <c r="C313" s="46" t="s">
        <v>471</v>
      </c>
      <c r="D313" s="96" t="s">
        <v>248</v>
      </c>
      <c r="E313" s="37" t="s">
        <v>428</v>
      </c>
      <c r="F313" s="42">
        <f>SUM(G313:H313)</f>
        <v>3080</v>
      </c>
      <c r="G313" s="28">
        <v>3080</v>
      </c>
      <c r="H313" s="28"/>
      <c r="I313" s="42">
        <f>SUM(J313:K313)</f>
        <v>3388</v>
      </c>
      <c r="J313" s="28">
        <v>3388</v>
      </c>
      <c r="K313" s="28"/>
      <c r="L313" s="42">
        <f>SUM(M313:N313)</f>
        <v>3726</v>
      </c>
      <c r="M313" s="28">
        <v>3726</v>
      </c>
      <c r="N313" s="28"/>
    </row>
    <row r="314" spans="1:14" ht="78.75">
      <c r="A314" s="21" t="s">
        <v>439</v>
      </c>
      <c r="B314" s="37" t="s">
        <v>59</v>
      </c>
      <c r="C314" s="46" t="s">
        <v>471</v>
      </c>
      <c r="D314" s="96" t="s">
        <v>248</v>
      </c>
      <c r="E314" s="37" t="s">
        <v>430</v>
      </c>
      <c r="F314" s="42">
        <f>SUM(G314:H314)</f>
        <v>1235</v>
      </c>
      <c r="G314" s="28">
        <v>1235</v>
      </c>
      <c r="H314" s="28"/>
      <c r="I314" s="42">
        <f>SUM(J314:K314)</f>
        <v>1419</v>
      </c>
      <c r="J314" s="28">
        <v>1419</v>
      </c>
      <c r="K314" s="28"/>
      <c r="L314" s="42">
        <f>SUM(M314:N314)</f>
        <v>1447</v>
      </c>
      <c r="M314" s="28">
        <v>1447</v>
      </c>
      <c r="N314" s="28"/>
    </row>
    <row r="315" spans="1:14" ht="110.25">
      <c r="A315" s="21" t="s">
        <v>602</v>
      </c>
      <c r="B315" s="37" t="s">
        <v>59</v>
      </c>
      <c r="C315" s="46" t="s">
        <v>471</v>
      </c>
      <c r="D315" s="96" t="s">
        <v>248</v>
      </c>
      <c r="E315" s="37" t="s">
        <v>53</v>
      </c>
      <c r="F315" s="42">
        <f>SUM(G315:H315)</f>
        <v>52655</v>
      </c>
      <c r="G315" s="28">
        <v>52655</v>
      </c>
      <c r="H315" s="28"/>
      <c r="I315" s="42">
        <f>SUM(J315:K315)</f>
        <v>56064</v>
      </c>
      <c r="J315" s="28">
        <v>56064</v>
      </c>
      <c r="K315" s="28"/>
      <c r="L315" s="42">
        <f>SUM(M315:N315)</f>
        <v>59253</v>
      </c>
      <c r="M315" s="28">
        <v>59253</v>
      </c>
      <c r="N315" s="28"/>
    </row>
    <row r="316" spans="1:14" ht="63">
      <c r="A316" s="21" t="s">
        <v>440</v>
      </c>
      <c r="B316" s="37" t="s">
        <v>59</v>
      </c>
      <c r="C316" s="46" t="s">
        <v>471</v>
      </c>
      <c r="D316" s="96" t="s">
        <v>248</v>
      </c>
      <c r="E316" s="37" t="s">
        <v>45</v>
      </c>
      <c r="F316" s="42">
        <f>SUM(G316:H316)</f>
        <v>15</v>
      </c>
      <c r="G316" s="28">
        <v>15</v>
      </c>
      <c r="H316" s="28"/>
      <c r="I316" s="42">
        <f>SUM(J316:K316)</f>
        <v>15</v>
      </c>
      <c r="J316" s="28">
        <v>15</v>
      </c>
      <c r="K316" s="28"/>
      <c r="L316" s="42">
        <f>SUM(M316:N316)</f>
        <v>15</v>
      </c>
      <c r="M316" s="28">
        <v>15</v>
      </c>
      <c r="N316" s="28"/>
    </row>
    <row r="317" spans="1:14" ht="31.5">
      <c r="A317" s="31" t="s">
        <v>55</v>
      </c>
      <c r="B317" s="89">
        <v>10</v>
      </c>
      <c r="C317" s="87" t="s">
        <v>939</v>
      </c>
      <c r="D317" s="37"/>
      <c r="E317" s="37"/>
      <c r="F317" s="88">
        <f aca="true" t="shared" si="150" ref="F317:N317">SUM(F318,F324,F377,F382,)</f>
        <v>86756</v>
      </c>
      <c r="G317" s="88">
        <f t="shared" si="150"/>
        <v>85690.5</v>
      </c>
      <c r="H317" s="88">
        <f t="shared" si="150"/>
        <v>1065.5</v>
      </c>
      <c r="I317" s="88">
        <f t="shared" si="150"/>
        <v>86889</v>
      </c>
      <c r="J317" s="88">
        <f t="shared" si="150"/>
        <v>86889</v>
      </c>
      <c r="K317" s="88">
        <f t="shared" si="150"/>
        <v>0</v>
      </c>
      <c r="L317" s="88">
        <f t="shared" si="150"/>
        <v>89332</v>
      </c>
      <c r="M317" s="88">
        <f t="shared" si="150"/>
        <v>89332</v>
      </c>
      <c r="N317" s="88">
        <f t="shared" si="150"/>
        <v>0</v>
      </c>
    </row>
    <row r="318" spans="1:14" ht="63">
      <c r="A318" s="21" t="s">
        <v>833</v>
      </c>
      <c r="B318" s="37" t="s">
        <v>59</v>
      </c>
      <c r="C318" s="37" t="s">
        <v>939</v>
      </c>
      <c r="D318" s="92" t="s">
        <v>164</v>
      </c>
      <c r="E318" s="37"/>
      <c r="F318" s="42">
        <f aca="true" t="shared" si="151" ref="F318:N319">F319</f>
        <v>11528</v>
      </c>
      <c r="G318" s="42">
        <f t="shared" si="151"/>
        <v>11528</v>
      </c>
      <c r="H318" s="42">
        <f t="shared" si="151"/>
        <v>0</v>
      </c>
      <c r="I318" s="42">
        <f t="shared" si="151"/>
        <v>11936</v>
      </c>
      <c r="J318" s="42">
        <f t="shared" si="151"/>
        <v>11936</v>
      </c>
      <c r="K318" s="42">
        <f t="shared" si="151"/>
        <v>0</v>
      </c>
      <c r="L318" s="42">
        <f t="shared" si="151"/>
        <v>12361</v>
      </c>
      <c r="M318" s="42">
        <f t="shared" si="151"/>
        <v>12361</v>
      </c>
      <c r="N318" s="42">
        <f t="shared" si="151"/>
        <v>0</v>
      </c>
    </row>
    <row r="319" spans="1:14" ht="110.25">
      <c r="A319" s="21" t="s">
        <v>960</v>
      </c>
      <c r="B319" s="37" t="s">
        <v>59</v>
      </c>
      <c r="C319" s="37" t="s">
        <v>939</v>
      </c>
      <c r="D319" s="92" t="s">
        <v>619</v>
      </c>
      <c r="E319" s="37"/>
      <c r="F319" s="42">
        <f t="shared" si="151"/>
        <v>11528</v>
      </c>
      <c r="G319" s="42">
        <f t="shared" si="151"/>
        <v>11528</v>
      </c>
      <c r="H319" s="42">
        <f t="shared" si="151"/>
        <v>0</v>
      </c>
      <c r="I319" s="42">
        <f t="shared" si="151"/>
        <v>11936</v>
      </c>
      <c r="J319" s="42">
        <f t="shared" si="151"/>
        <v>11936</v>
      </c>
      <c r="K319" s="42">
        <f t="shared" si="151"/>
        <v>0</v>
      </c>
      <c r="L319" s="42">
        <f t="shared" si="151"/>
        <v>12361</v>
      </c>
      <c r="M319" s="42">
        <f t="shared" si="151"/>
        <v>12361</v>
      </c>
      <c r="N319" s="42">
        <f t="shared" si="151"/>
        <v>0</v>
      </c>
    </row>
    <row r="320" spans="1:14" ht="47.25">
      <c r="A320" s="21" t="s">
        <v>34</v>
      </c>
      <c r="B320" s="37" t="s">
        <v>59</v>
      </c>
      <c r="C320" s="37" t="s">
        <v>939</v>
      </c>
      <c r="D320" s="92" t="s">
        <v>620</v>
      </c>
      <c r="E320" s="37"/>
      <c r="F320" s="42">
        <f>SUM(F321:F323)</f>
        <v>11528</v>
      </c>
      <c r="G320" s="42">
        <f aca="true" t="shared" si="152" ref="G320:N320">SUM(G321:G323)</f>
        <v>11528</v>
      </c>
      <c r="H320" s="42">
        <f t="shared" si="152"/>
        <v>0</v>
      </c>
      <c r="I320" s="42">
        <f t="shared" si="152"/>
        <v>11936</v>
      </c>
      <c r="J320" s="42">
        <f t="shared" si="152"/>
        <v>11936</v>
      </c>
      <c r="K320" s="42">
        <f t="shared" si="152"/>
        <v>0</v>
      </c>
      <c r="L320" s="42">
        <f t="shared" si="152"/>
        <v>12361</v>
      </c>
      <c r="M320" s="42">
        <f t="shared" si="152"/>
        <v>12361</v>
      </c>
      <c r="N320" s="42">
        <f t="shared" si="152"/>
        <v>0</v>
      </c>
    </row>
    <row r="321" spans="1:14" ht="315">
      <c r="A321" s="35" t="s">
        <v>480</v>
      </c>
      <c r="B321" s="37" t="s">
        <v>59</v>
      </c>
      <c r="C321" s="37" t="s">
        <v>939</v>
      </c>
      <c r="D321" s="37" t="s">
        <v>177</v>
      </c>
      <c r="E321" s="37" t="s">
        <v>428</v>
      </c>
      <c r="F321" s="42">
        <f>SUM(G321:H321)</f>
        <v>8800</v>
      </c>
      <c r="G321" s="42">
        <v>8800</v>
      </c>
      <c r="H321" s="42"/>
      <c r="I321" s="42">
        <f>SUM(J321:K321)</f>
        <v>9110</v>
      </c>
      <c r="J321" s="42">
        <v>9110</v>
      </c>
      <c r="K321" s="42"/>
      <c r="L321" s="42">
        <f>SUM(M321:N321)</f>
        <v>9437</v>
      </c>
      <c r="M321" s="42">
        <v>9437</v>
      </c>
      <c r="N321" s="42"/>
    </row>
    <row r="322" spans="1:14" ht="220.5">
      <c r="A322" s="35" t="s">
        <v>618</v>
      </c>
      <c r="B322" s="37" t="s">
        <v>59</v>
      </c>
      <c r="C322" s="37" t="s">
        <v>939</v>
      </c>
      <c r="D322" s="37" t="s">
        <v>177</v>
      </c>
      <c r="E322" s="37" t="s">
        <v>57</v>
      </c>
      <c r="F322" s="42">
        <f>SUM(G322:H322)</f>
        <v>2299</v>
      </c>
      <c r="G322" s="42">
        <v>2299</v>
      </c>
      <c r="H322" s="42"/>
      <c r="I322" s="42">
        <f>SUM(J322:K322)</f>
        <v>2380</v>
      </c>
      <c r="J322" s="42">
        <v>2380</v>
      </c>
      <c r="K322" s="42"/>
      <c r="L322" s="42">
        <f>SUM(M322:N322)</f>
        <v>2460</v>
      </c>
      <c r="M322" s="42">
        <v>2460</v>
      </c>
      <c r="N322" s="42"/>
    </row>
    <row r="323" spans="1:14" ht="252">
      <c r="A323" s="35" t="s">
        <v>604</v>
      </c>
      <c r="B323" s="37" t="s">
        <v>59</v>
      </c>
      <c r="C323" s="37" t="s">
        <v>939</v>
      </c>
      <c r="D323" s="37" t="s">
        <v>177</v>
      </c>
      <c r="E323" s="37" t="s">
        <v>53</v>
      </c>
      <c r="F323" s="42">
        <f>SUM(G323:H323)</f>
        <v>429</v>
      </c>
      <c r="G323" s="28">
        <v>429</v>
      </c>
      <c r="H323" s="28"/>
      <c r="I323" s="42">
        <f>SUM(J323:K323)</f>
        <v>446</v>
      </c>
      <c r="J323" s="28">
        <v>446</v>
      </c>
      <c r="K323" s="28"/>
      <c r="L323" s="42">
        <f>SUM(M323:N323)</f>
        <v>464</v>
      </c>
      <c r="M323" s="28">
        <v>464</v>
      </c>
      <c r="N323" s="28"/>
    </row>
    <row r="324" spans="1:14" ht="78.75">
      <c r="A324" s="32" t="s">
        <v>569</v>
      </c>
      <c r="B324" s="37">
        <v>10</v>
      </c>
      <c r="C324" s="46" t="s">
        <v>939</v>
      </c>
      <c r="D324" s="92" t="s">
        <v>581</v>
      </c>
      <c r="E324" s="37"/>
      <c r="F324" s="42">
        <f aca="true" t="shared" si="153" ref="F324:M324">SUM(F325,F366,F369)</f>
        <v>73664.5</v>
      </c>
      <c r="G324" s="42">
        <f t="shared" si="153"/>
        <v>72949</v>
      </c>
      <c r="H324" s="42">
        <f t="shared" si="153"/>
        <v>715.5</v>
      </c>
      <c r="I324" s="42">
        <f t="shared" si="153"/>
        <v>74953</v>
      </c>
      <c r="J324" s="42">
        <f t="shared" si="153"/>
        <v>74953</v>
      </c>
      <c r="K324" s="42">
        <f t="shared" si="153"/>
        <v>0</v>
      </c>
      <c r="L324" s="42">
        <f t="shared" si="153"/>
        <v>76971</v>
      </c>
      <c r="M324" s="42">
        <f t="shared" si="153"/>
        <v>76971</v>
      </c>
      <c r="N324" s="42">
        <f>SUM(N325,N369)</f>
        <v>0</v>
      </c>
    </row>
    <row r="325" spans="1:14" ht="126">
      <c r="A325" s="32" t="s">
        <v>105</v>
      </c>
      <c r="B325" s="37">
        <v>10</v>
      </c>
      <c r="C325" s="46" t="s">
        <v>939</v>
      </c>
      <c r="D325" s="92" t="s">
        <v>496</v>
      </c>
      <c r="E325" s="37"/>
      <c r="F325" s="42">
        <f aca="true" t="shared" si="154" ref="F325:N325">SUM(F326,F342)</f>
        <v>57353</v>
      </c>
      <c r="G325" s="42">
        <f t="shared" si="154"/>
        <v>56871</v>
      </c>
      <c r="H325" s="42">
        <f t="shared" si="154"/>
        <v>482</v>
      </c>
      <c r="I325" s="42">
        <f t="shared" si="154"/>
        <v>58150</v>
      </c>
      <c r="J325" s="42">
        <f t="shared" si="154"/>
        <v>58150</v>
      </c>
      <c r="K325" s="42">
        <f t="shared" si="154"/>
        <v>0</v>
      </c>
      <c r="L325" s="42">
        <f t="shared" si="154"/>
        <v>59328</v>
      </c>
      <c r="M325" s="42">
        <f t="shared" si="154"/>
        <v>59328</v>
      </c>
      <c r="N325" s="42">
        <f t="shared" si="154"/>
        <v>0</v>
      </c>
    </row>
    <row r="326" spans="1:14" ht="78.75">
      <c r="A326" s="32" t="s">
        <v>625</v>
      </c>
      <c r="B326" s="37">
        <v>10</v>
      </c>
      <c r="C326" s="46" t="s">
        <v>939</v>
      </c>
      <c r="D326" s="95" t="s">
        <v>624</v>
      </c>
      <c r="E326" s="37"/>
      <c r="F326" s="42">
        <f aca="true" t="shared" si="155" ref="F326:N326">SUM(F327:F341)</f>
        <v>29317</v>
      </c>
      <c r="G326" s="42">
        <f t="shared" si="155"/>
        <v>29317</v>
      </c>
      <c r="H326" s="42">
        <f t="shared" si="155"/>
        <v>0</v>
      </c>
      <c r="I326" s="42">
        <f t="shared" si="155"/>
        <v>29759</v>
      </c>
      <c r="J326" s="42">
        <f t="shared" si="155"/>
        <v>29759</v>
      </c>
      <c r="K326" s="42">
        <f t="shared" si="155"/>
        <v>0</v>
      </c>
      <c r="L326" s="42">
        <f t="shared" si="155"/>
        <v>30220</v>
      </c>
      <c r="M326" s="42">
        <f t="shared" si="155"/>
        <v>30220</v>
      </c>
      <c r="N326" s="42">
        <f t="shared" si="155"/>
        <v>0</v>
      </c>
    </row>
    <row r="327" spans="1:14" ht="110.25">
      <c r="A327" s="21" t="s">
        <v>626</v>
      </c>
      <c r="B327" s="37">
        <v>10</v>
      </c>
      <c r="C327" s="46" t="s">
        <v>939</v>
      </c>
      <c r="D327" s="96" t="s">
        <v>210</v>
      </c>
      <c r="E327" s="37" t="s">
        <v>430</v>
      </c>
      <c r="F327" s="42">
        <f aca="true" t="shared" si="156" ref="F327:F338">SUM(G327:H327)</f>
        <v>206</v>
      </c>
      <c r="G327" s="42">
        <v>206</v>
      </c>
      <c r="H327" s="42"/>
      <c r="I327" s="42">
        <f aca="true" t="shared" si="157" ref="I327:I338">SUM(J327:K327)</f>
        <v>206</v>
      </c>
      <c r="J327" s="42">
        <v>206</v>
      </c>
      <c r="K327" s="42"/>
      <c r="L327" s="42">
        <f aca="true" t="shared" si="158" ref="L327:L338">SUM(M327:N327)</f>
        <v>206</v>
      </c>
      <c r="M327" s="42">
        <v>206</v>
      </c>
      <c r="N327" s="42"/>
    </row>
    <row r="328" spans="1:14" ht="94.5">
      <c r="A328" s="32" t="s">
        <v>627</v>
      </c>
      <c r="B328" s="37">
        <v>10</v>
      </c>
      <c r="C328" s="46" t="s">
        <v>939</v>
      </c>
      <c r="D328" s="96" t="s">
        <v>210</v>
      </c>
      <c r="E328" s="37" t="s">
        <v>57</v>
      </c>
      <c r="F328" s="42">
        <f t="shared" si="156"/>
        <v>18060</v>
      </c>
      <c r="G328" s="28">
        <v>18060</v>
      </c>
      <c r="H328" s="28"/>
      <c r="I328" s="42">
        <f t="shared" si="157"/>
        <v>18060</v>
      </c>
      <c r="J328" s="28">
        <v>18060</v>
      </c>
      <c r="K328" s="28"/>
      <c r="L328" s="42">
        <f t="shared" si="158"/>
        <v>18060</v>
      </c>
      <c r="M328" s="28">
        <v>18060</v>
      </c>
      <c r="N328" s="28"/>
    </row>
    <row r="329" spans="1:14" ht="110.25">
      <c r="A329" s="21" t="s">
        <v>398</v>
      </c>
      <c r="B329" s="37">
        <v>10</v>
      </c>
      <c r="C329" s="46" t="s">
        <v>939</v>
      </c>
      <c r="D329" s="96" t="s">
        <v>211</v>
      </c>
      <c r="E329" s="37" t="s">
        <v>430</v>
      </c>
      <c r="F329" s="42">
        <f t="shared" si="156"/>
        <v>51</v>
      </c>
      <c r="G329" s="42">
        <v>51</v>
      </c>
      <c r="H329" s="42"/>
      <c r="I329" s="42">
        <f t="shared" si="157"/>
        <v>67</v>
      </c>
      <c r="J329" s="42">
        <v>67</v>
      </c>
      <c r="K329" s="42"/>
      <c r="L329" s="42">
        <f t="shared" si="158"/>
        <v>69</v>
      </c>
      <c r="M329" s="42">
        <v>69</v>
      </c>
      <c r="N329" s="42"/>
    </row>
    <row r="330" spans="1:14" ht="94.5">
      <c r="A330" s="21" t="s">
        <v>756</v>
      </c>
      <c r="B330" s="37">
        <v>10</v>
      </c>
      <c r="C330" s="46" t="s">
        <v>939</v>
      </c>
      <c r="D330" s="96" t="s">
        <v>211</v>
      </c>
      <c r="E330" s="37" t="s">
        <v>57</v>
      </c>
      <c r="F330" s="42">
        <f t="shared" si="156"/>
        <v>2121</v>
      </c>
      <c r="G330" s="28">
        <v>2121</v>
      </c>
      <c r="H330" s="28"/>
      <c r="I330" s="42">
        <f t="shared" si="157"/>
        <v>2192</v>
      </c>
      <c r="J330" s="28">
        <v>2192</v>
      </c>
      <c r="K330" s="28"/>
      <c r="L330" s="42">
        <f t="shared" si="158"/>
        <v>2280</v>
      </c>
      <c r="M330" s="28">
        <v>2280</v>
      </c>
      <c r="N330" s="28"/>
    </row>
    <row r="331" spans="1:14" ht="126">
      <c r="A331" s="21" t="s">
        <v>933</v>
      </c>
      <c r="B331" s="37">
        <v>10</v>
      </c>
      <c r="C331" s="46" t="s">
        <v>939</v>
      </c>
      <c r="D331" s="96" t="s">
        <v>266</v>
      </c>
      <c r="E331" s="37" t="s">
        <v>430</v>
      </c>
      <c r="F331" s="42">
        <f t="shared" si="156"/>
        <v>90</v>
      </c>
      <c r="G331" s="42">
        <v>90</v>
      </c>
      <c r="H331" s="42"/>
      <c r="I331" s="42">
        <f t="shared" si="157"/>
        <v>90</v>
      </c>
      <c r="J331" s="42">
        <v>90</v>
      </c>
      <c r="K331" s="42"/>
      <c r="L331" s="42">
        <f t="shared" si="158"/>
        <v>90</v>
      </c>
      <c r="M331" s="42">
        <v>90</v>
      </c>
      <c r="N331" s="42"/>
    </row>
    <row r="332" spans="1:14" ht="110.25">
      <c r="A332" s="21" t="s">
        <v>934</v>
      </c>
      <c r="B332" s="37">
        <v>10</v>
      </c>
      <c r="C332" s="46" t="s">
        <v>939</v>
      </c>
      <c r="D332" s="96" t="s">
        <v>266</v>
      </c>
      <c r="E332" s="37" t="s">
        <v>57</v>
      </c>
      <c r="F332" s="42">
        <f t="shared" si="156"/>
        <v>3466</v>
      </c>
      <c r="G332" s="28">
        <v>3466</v>
      </c>
      <c r="H332" s="28"/>
      <c r="I332" s="42">
        <f t="shared" si="157"/>
        <v>3608</v>
      </c>
      <c r="J332" s="28">
        <v>3608</v>
      </c>
      <c r="K332" s="28"/>
      <c r="L332" s="42">
        <f t="shared" si="158"/>
        <v>3756</v>
      </c>
      <c r="M332" s="28">
        <v>3756</v>
      </c>
      <c r="N332" s="28"/>
    </row>
    <row r="333" spans="1:14" ht="173.25">
      <c r="A333" s="21" t="s">
        <v>333</v>
      </c>
      <c r="B333" s="37">
        <v>10</v>
      </c>
      <c r="C333" s="46" t="s">
        <v>939</v>
      </c>
      <c r="D333" s="96" t="s">
        <v>267</v>
      </c>
      <c r="E333" s="37" t="s">
        <v>430</v>
      </c>
      <c r="F333" s="42">
        <f t="shared" si="156"/>
        <v>2</v>
      </c>
      <c r="G333" s="42">
        <v>2</v>
      </c>
      <c r="H333" s="42"/>
      <c r="I333" s="42">
        <f t="shared" si="157"/>
        <v>2</v>
      </c>
      <c r="J333" s="42">
        <v>2</v>
      </c>
      <c r="K333" s="42"/>
      <c r="L333" s="42">
        <f t="shared" si="158"/>
        <v>2</v>
      </c>
      <c r="M333" s="42">
        <v>2</v>
      </c>
      <c r="N333" s="42"/>
    </row>
    <row r="334" spans="1:14" ht="157.5">
      <c r="A334" s="21" t="s">
        <v>111</v>
      </c>
      <c r="B334" s="37">
        <v>10</v>
      </c>
      <c r="C334" s="46" t="s">
        <v>939</v>
      </c>
      <c r="D334" s="96" t="s">
        <v>267</v>
      </c>
      <c r="E334" s="37" t="s">
        <v>57</v>
      </c>
      <c r="F334" s="42">
        <f t="shared" si="156"/>
        <v>118</v>
      </c>
      <c r="G334" s="28">
        <v>118</v>
      </c>
      <c r="H334" s="28"/>
      <c r="I334" s="42">
        <f t="shared" si="157"/>
        <v>123</v>
      </c>
      <c r="J334" s="28">
        <v>123</v>
      </c>
      <c r="K334" s="28"/>
      <c r="L334" s="42">
        <f t="shared" si="158"/>
        <v>128</v>
      </c>
      <c r="M334" s="28">
        <v>128</v>
      </c>
      <c r="N334" s="28"/>
    </row>
    <row r="335" spans="1:14" ht="126">
      <c r="A335" s="21" t="s">
        <v>112</v>
      </c>
      <c r="B335" s="37">
        <v>10</v>
      </c>
      <c r="C335" s="46" t="s">
        <v>939</v>
      </c>
      <c r="D335" s="96" t="s">
        <v>268</v>
      </c>
      <c r="E335" s="37" t="s">
        <v>430</v>
      </c>
      <c r="F335" s="42">
        <f t="shared" si="156"/>
        <v>80</v>
      </c>
      <c r="G335" s="42">
        <v>80</v>
      </c>
      <c r="H335" s="42"/>
      <c r="I335" s="42">
        <f t="shared" si="157"/>
        <v>80</v>
      </c>
      <c r="J335" s="42">
        <v>80</v>
      </c>
      <c r="K335" s="42"/>
      <c r="L335" s="42">
        <f t="shared" si="158"/>
        <v>80</v>
      </c>
      <c r="M335" s="42">
        <v>80</v>
      </c>
      <c r="N335" s="42"/>
    </row>
    <row r="336" spans="1:14" ht="110.25">
      <c r="A336" s="21" t="s">
        <v>113</v>
      </c>
      <c r="B336" s="37">
        <v>10</v>
      </c>
      <c r="C336" s="46" t="s">
        <v>939</v>
      </c>
      <c r="D336" s="96" t="s">
        <v>268</v>
      </c>
      <c r="E336" s="37" t="s">
        <v>57</v>
      </c>
      <c r="F336" s="42">
        <f t="shared" si="156"/>
        <v>4005</v>
      </c>
      <c r="G336" s="28">
        <v>4005</v>
      </c>
      <c r="H336" s="28"/>
      <c r="I336" s="42">
        <f t="shared" si="157"/>
        <v>4168</v>
      </c>
      <c r="J336" s="28">
        <v>4168</v>
      </c>
      <c r="K336" s="28"/>
      <c r="L336" s="42">
        <f t="shared" si="158"/>
        <v>4338</v>
      </c>
      <c r="M336" s="28">
        <v>4338</v>
      </c>
      <c r="N336" s="28"/>
    </row>
    <row r="337" spans="1:14" ht="126">
      <c r="A337" s="21" t="s">
        <v>770</v>
      </c>
      <c r="B337" s="37">
        <v>10</v>
      </c>
      <c r="C337" s="46" t="s">
        <v>939</v>
      </c>
      <c r="D337" s="96" t="s">
        <v>269</v>
      </c>
      <c r="E337" s="37" t="s">
        <v>430</v>
      </c>
      <c r="F337" s="42">
        <f t="shared" si="156"/>
        <v>26</v>
      </c>
      <c r="G337" s="42">
        <v>26</v>
      </c>
      <c r="H337" s="42"/>
      <c r="I337" s="42">
        <f t="shared" si="157"/>
        <v>26</v>
      </c>
      <c r="J337" s="42">
        <v>26</v>
      </c>
      <c r="K337" s="42"/>
      <c r="L337" s="42">
        <f t="shared" si="158"/>
        <v>26</v>
      </c>
      <c r="M337" s="42">
        <v>26</v>
      </c>
      <c r="N337" s="42"/>
    </row>
    <row r="338" spans="1:14" ht="110.25">
      <c r="A338" s="21" t="s">
        <v>757</v>
      </c>
      <c r="B338" s="37">
        <v>10</v>
      </c>
      <c r="C338" s="46" t="s">
        <v>939</v>
      </c>
      <c r="D338" s="96" t="s">
        <v>269</v>
      </c>
      <c r="E338" s="37" t="s">
        <v>57</v>
      </c>
      <c r="F338" s="42">
        <f t="shared" si="156"/>
        <v>1022</v>
      </c>
      <c r="G338" s="28">
        <v>1022</v>
      </c>
      <c r="H338" s="28"/>
      <c r="I338" s="42">
        <f t="shared" si="157"/>
        <v>1064</v>
      </c>
      <c r="J338" s="28">
        <v>1064</v>
      </c>
      <c r="K338" s="28"/>
      <c r="L338" s="42">
        <f t="shared" si="158"/>
        <v>1108</v>
      </c>
      <c r="M338" s="28">
        <v>1108</v>
      </c>
      <c r="N338" s="28"/>
    </row>
    <row r="339" spans="1:14" ht="173.25">
      <c r="A339" s="35" t="s">
        <v>628</v>
      </c>
      <c r="B339" s="37">
        <v>10</v>
      </c>
      <c r="C339" s="46" t="s">
        <v>939</v>
      </c>
      <c r="D339" s="96" t="s">
        <v>750</v>
      </c>
      <c r="E339" s="37" t="s">
        <v>430</v>
      </c>
      <c r="F339" s="140">
        <f>SUM(G339:H339)</f>
        <v>1</v>
      </c>
      <c r="G339" s="141">
        <v>1</v>
      </c>
      <c r="H339" s="141"/>
      <c r="I339" s="140">
        <f>SUM(J339:K339)</f>
        <v>1</v>
      </c>
      <c r="J339" s="141">
        <v>1</v>
      </c>
      <c r="K339" s="141"/>
      <c r="L339" s="140">
        <f>SUM(M339:N339)</f>
        <v>1</v>
      </c>
      <c r="M339" s="141">
        <v>1</v>
      </c>
      <c r="N339" s="141"/>
    </row>
    <row r="340" spans="1:14" ht="157.5">
      <c r="A340" s="21" t="s">
        <v>576</v>
      </c>
      <c r="B340" s="37">
        <v>10</v>
      </c>
      <c r="C340" s="46" t="s">
        <v>939</v>
      </c>
      <c r="D340" s="96" t="s">
        <v>750</v>
      </c>
      <c r="E340" s="37" t="s">
        <v>57</v>
      </c>
      <c r="F340" s="140">
        <f>SUM(G340:H340)</f>
        <v>40</v>
      </c>
      <c r="G340" s="141">
        <v>40</v>
      </c>
      <c r="H340" s="141"/>
      <c r="I340" s="140">
        <f>SUM(J340:K340)</f>
        <v>43</v>
      </c>
      <c r="J340" s="141">
        <v>43</v>
      </c>
      <c r="K340" s="141"/>
      <c r="L340" s="140">
        <f>SUM(M340:N340)</f>
        <v>47</v>
      </c>
      <c r="M340" s="141">
        <v>47</v>
      </c>
      <c r="N340" s="141"/>
    </row>
    <row r="341" spans="1:14" ht="157.5">
      <c r="A341" s="21" t="s">
        <v>576</v>
      </c>
      <c r="B341" s="37">
        <v>10</v>
      </c>
      <c r="C341" s="46" t="s">
        <v>939</v>
      </c>
      <c r="D341" s="96" t="s">
        <v>79</v>
      </c>
      <c r="E341" s="37" t="s">
        <v>57</v>
      </c>
      <c r="F341" s="140">
        <f>SUM(G341:H341)</f>
        <v>29</v>
      </c>
      <c r="G341" s="141">
        <v>29</v>
      </c>
      <c r="H341" s="141"/>
      <c r="I341" s="140">
        <f>SUM(J341:K341)</f>
        <v>29</v>
      </c>
      <c r="J341" s="141">
        <v>29</v>
      </c>
      <c r="K341" s="141"/>
      <c r="L341" s="140">
        <f>SUM(M341:N341)</f>
        <v>29</v>
      </c>
      <c r="M341" s="141">
        <v>29</v>
      </c>
      <c r="N341" s="141"/>
    </row>
    <row r="342" spans="1:14" ht="63">
      <c r="A342" s="94" t="s">
        <v>392</v>
      </c>
      <c r="B342" s="37">
        <v>10</v>
      </c>
      <c r="C342" s="46" t="s">
        <v>939</v>
      </c>
      <c r="D342" s="92" t="s">
        <v>391</v>
      </c>
      <c r="E342" s="37"/>
      <c r="F342" s="42">
        <f>SUM(F343:F365)</f>
        <v>28036</v>
      </c>
      <c r="G342" s="42">
        <f>SUM(G343:G365)</f>
        <v>27554</v>
      </c>
      <c r="H342" s="42">
        <f aca="true" t="shared" si="159" ref="H342:N342">SUM(H343:H365)</f>
        <v>482</v>
      </c>
      <c r="I342" s="42">
        <f t="shared" si="159"/>
        <v>28391</v>
      </c>
      <c r="J342" s="42">
        <f t="shared" si="159"/>
        <v>28391</v>
      </c>
      <c r="K342" s="42">
        <f t="shared" si="159"/>
        <v>0</v>
      </c>
      <c r="L342" s="42">
        <f t="shared" si="159"/>
        <v>29108</v>
      </c>
      <c r="M342" s="42">
        <f t="shared" si="159"/>
        <v>29108</v>
      </c>
      <c r="N342" s="42">
        <f t="shared" si="159"/>
        <v>0</v>
      </c>
    </row>
    <row r="343" spans="1:14" ht="47.25">
      <c r="A343" s="21" t="s">
        <v>116</v>
      </c>
      <c r="B343" s="37">
        <v>10</v>
      </c>
      <c r="C343" s="46" t="s">
        <v>939</v>
      </c>
      <c r="D343" s="96" t="s">
        <v>115</v>
      </c>
      <c r="E343" s="37" t="s">
        <v>57</v>
      </c>
      <c r="F343" s="42">
        <f>SUM(G343:H343)</f>
        <v>472</v>
      </c>
      <c r="G343" s="42"/>
      <c r="H343" s="42">
        <v>472</v>
      </c>
      <c r="I343" s="42">
        <f>SUM(J343:K343)</f>
        <v>0</v>
      </c>
      <c r="J343" s="42"/>
      <c r="K343" s="42"/>
      <c r="L343" s="42">
        <f>SUM(M343:N343)</f>
        <v>0</v>
      </c>
      <c r="M343" s="42"/>
      <c r="N343" s="42"/>
    </row>
    <row r="344" spans="1:14" ht="126">
      <c r="A344" s="94" t="s">
        <v>393</v>
      </c>
      <c r="B344" s="37">
        <v>10</v>
      </c>
      <c r="C344" s="46" t="s">
        <v>939</v>
      </c>
      <c r="D344" s="96" t="s">
        <v>286</v>
      </c>
      <c r="E344" s="37" t="s">
        <v>57</v>
      </c>
      <c r="F344" s="42">
        <f aca="true" t="shared" si="160" ref="F344:F365">SUM(G344:H344)</f>
        <v>10</v>
      </c>
      <c r="G344" s="42">
        <v>0</v>
      </c>
      <c r="H344" s="42">
        <v>10</v>
      </c>
      <c r="I344" s="42">
        <f aca="true" t="shared" si="161" ref="I344:I365">SUM(J344:K344)</f>
        <v>0</v>
      </c>
      <c r="J344" s="42">
        <v>0</v>
      </c>
      <c r="K344" s="42">
        <v>0</v>
      </c>
      <c r="L344" s="42">
        <f aca="true" t="shared" si="162" ref="L344:L365">SUM(M344:N344)</f>
        <v>0</v>
      </c>
      <c r="M344" s="42">
        <v>0</v>
      </c>
      <c r="N344" s="42">
        <v>0</v>
      </c>
    </row>
    <row r="345" spans="1:14" ht="157.5">
      <c r="A345" s="142" t="s">
        <v>748</v>
      </c>
      <c r="B345" s="37" t="s">
        <v>59</v>
      </c>
      <c r="C345" s="46" t="s">
        <v>939</v>
      </c>
      <c r="D345" s="109" t="s">
        <v>614</v>
      </c>
      <c r="E345" s="37" t="s">
        <v>430</v>
      </c>
      <c r="F345" s="42">
        <f>SUM(G345:H345)</f>
        <v>131.1</v>
      </c>
      <c r="G345" s="28">
        <v>131.1</v>
      </c>
      <c r="H345" s="28"/>
      <c r="I345" s="42">
        <f>SUM(J345:K345)</f>
        <v>131.7</v>
      </c>
      <c r="J345" s="28">
        <v>131.7</v>
      </c>
      <c r="K345" s="28"/>
      <c r="L345" s="42">
        <f>SUM(M345:N345)</f>
        <v>130.7</v>
      </c>
      <c r="M345" s="28">
        <v>130.7</v>
      </c>
      <c r="N345" s="28"/>
    </row>
    <row r="346" spans="1:14" ht="141.75">
      <c r="A346" s="142" t="s">
        <v>749</v>
      </c>
      <c r="B346" s="37" t="s">
        <v>59</v>
      </c>
      <c r="C346" s="46" t="s">
        <v>939</v>
      </c>
      <c r="D346" s="109" t="s">
        <v>614</v>
      </c>
      <c r="E346" s="37" t="s">
        <v>57</v>
      </c>
      <c r="F346" s="42">
        <f>SUM(G346:H346)</f>
        <v>8707.9</v>
      </c>
      <c r="G346" s="28">
        <v>8707.9</v>
      </c>
      <c r="H346" s="28"/>
      <c r="I346" s="42">
        <f>SUM(J346:K346)</f>
        <v>8801.3</v>
      </c>
      <c r="J346" s="28">
        <v>8801.3</v>
      </c>
      <c r="K346" s="28"/>
      <c r="L346" s="42">
        <f>SUM(M346:N346)</f>
        <v>8741.3</v>
      </c>
      <c r="M346" s="28">
        <v>8741.3</v>
      </c>
      <c r="N346" s="28"/>
    </row>
    <row r="347" spans="1:14" ht="110.25">
      <c r="A347" s="21" t="s">
        <v>204</v>
      </c>
      <c r="B347" s="37" t="s">
        <v>59</v>
      </c>
      <c r="C347" s="46" t="s">
        <v>939</v>
      </c>
      <c r="D347" s="96" t="s">
        <v>212</v>
      </c>
      <c r="E347" s="37" t="s">
        <v>430</v>
      </c>
      <c r="F347" s="42">
        <f t="shared" si="160"/>
        <v>2</v>
      </c>
      <c r="G347" s="28">
        <v>2</v>
      </c>
      <c r="H347" s="28"/>
      <c r="I347" s="42">
        <f t="shared" si="161"/>
        <v>2</v>
      </c>
      <c r="J347" s="28">
        <v>2</v>
      </c>
      <c r="K347" s="28"/>
      <c r="L347" s="42">
        <f t="shared" si="162"/>
        <v>2</v>
      </c>
      <c r="M347" s="28">
        <v>2</v>
      </c>
      <c r="N347" s="28"/>
    </row>
    <row r="348" spans="1:14" ht="94.5">
      <c r="A348" s="21" t="s">
        <v>971</v>
      </c>
      <c r="B348" s="37" t="s">
        <v>59</v>
      </c>
      <c r="C348" s="46" t="s">
        <v>939</v>
      </c>
      <c r="D348" s="96" t="s">
        <v>212</v>
      </c>
      <c r="E348" s="37" t="s">
        <v>57</v>
      </c>
      <c r="F348" s="42">
        <f t="shared" si="160"/>
        <v>186</v>
      </c>
      <c r="G348" s="28">
        <v>186</v>
      </c>
      <c r="H348" s="28"/>
      <c r="I348" s="42">
        <f t="shared" si="161"/>
        <v>193</v>
      </c>
      <c r="J348" s="28">
        <v>193</v>
      </c>
      <c r="K348" s="28"/>
      <c r="L348" s="42">
        <f t="shared" si="162"/>
        <v>201</v>
      </c>
      <c r="M348" s="28">
        <v>201</v>
      </c>
      <c r="N348" s="28"/>
    </row>
    <row r="349" spans="1:14" ht="94.5">
      <c r="A349" s="21" t="s">
        <v>874</v>
      </c>
      <c r="B349" s="37">
        <v>10</v>
      </c>
      <c r="C349" s="46" t="s">
        <v>939</v>
      </c>
      <c r="D349" s="96" t="s">
        <v>213</v>
      </c>
      <c r="E349" s="37" t="s">
        <v>430</v>
      </c>
      <c r="F349" s="42">
        <f t="shared" si="160"/>
        <v>1</v>
      </c>
      <c r="G349" s="42">
        <v>1</v>
      </c>
      <c r="H349" s="42"/>
      <c r="I349" s="42">
        <f t="shared" si="161"/>
        <v>1</v>
      </c>
      <c r="J349" s="42">
        <v>1</v>
      </c>
      <c r="K349" s="42"/>
      <c r="L349" s="42">
        <f t="shared" si="162"/>
        <v>1</v>
      </c>
      <c r="M349" s="42">
        <v>1</v>
      </c>
      <c r="N349" s="42"/>
    </row>
    <row r="350" spans="1:14" ht="78.75">
      <c r="A350" s="21" t="s">
        <v>805</v>
      </c>
      <c r="B350" s="37" t="s">
        <v>59</v>
      </c>
      <c r="C350" s="46" t="s">
        <v>939</v>
      </c>
      <c r="D350" s="96" t="s">
        <v>213</v>
      </c>
      <c r="E350" s="37" t="s">
        <v>57</v>
      </c>
      <c r="F350" s="42">
        <f t="shared" si="160"/>
        <v>123</v>
      </c>
      <c r="G350" s="28">
        <v>123</v>
      </c>
      <c r="H350" s="28"/>
      <c r="I350" s="42">
        <f t="shared" si="161"/>
        <v>128</v>
      </c>
      <c r="J350" s="28">
        <v>128</v>
      </c>
      <c r="K350" s="28"/>
      <c r="L350" s="42">
        <f t="shared" si="162"/>
        <v>133</v>
      </c>
      <c r="M350" s="28">
        <v>133</v>
      </c>
      <c r="N350" s="28"/>
    </row>
    <row r="351" spans="1:14" ht="267.75">
      <c r="A351" s="35" t="s">
        <v>764</v>
      </c>
      <c r="B351" s="37">
        <v>10</v>
      </c>
      <c r="C351" s="46" t="s">
        <v>939</v>
      </c>
      <c r="D351" s="96" t="s">
        <v>214</v>
      </c>
      <c r="E351" s="37" t="s">
        <v>430</v>
      </c>
      <c r="F351" s="42">
        <f t="shared" si="160"/>
        <v>1</v>
      </c>
      <c r="G351" s="42">
        <v>1</v>
      </c>
      <c r="H351" s="42"/>
      <c r="I351" s="42">
        <f t="shared" si="161"/>
        <v>1</v>
      </c>
      <c r="J351" s="42">
        <v>1</v>
      </c>
      <c r="K351" s="42"/>
      <c r="L351" s="42">
        <f t="shared" si="162"/>
        <v>1</v>
      </c>
      <c r="M351" s="42">
        <v>1</v>
      </c>
      <c r="N351" s="42"/>
    </row>
    <row r="352" spans="1:14" ht="252">
      <c r="A352" s="35" t="s">
        <v>765</v>
      </c>
      <c r="B352" s="37">
        <v>10</v>
      </c>
      <c r="C352" s="46" t="s">
        <v>939</v>
      </c>
      <c r="D352" s="96" t="s">
        <v>214</v>
      </c>
      <c r="E352" s="37" t="s">
        <v>57</v>
      </c>
      <c r="F352" s="42">
        <f t="shared" si="160"/>
        <v>77</v>
      </c>
      <c r="G352" s="28">
        <v>77</v>
      </c>
      <c r="H352" s="28"/>
      <c r="I352" s="42">
        <f t="shared" si="161"/>
        <v>79</v>
      </c>
      <c r="J352" s="28">
        <v>79</v>
      </c>
      <c r="K352" s="28"/>
      <c r="L352" s="42">
        <f t="shared" si="162"/>
        <v>83</v>
      </c>
      <c r="M352" s="28">
        <v>83</v>
      </c>
      <c r="N352" s="28"/>
    </row>
    <row r="353" spans="1:14" ht="110.25">
      <c r="A353" s="21" t="s">
        <v>847</v>
      </c>
      <c r="B353" s="37" t="s">
        <v>59</v>
      </c>
      <c r="C353" s="46" t="s">
        <v>939</v>
      </c>
      <c r="D353" s="96" t="s">
        <v>215</v>
      </c>
      <c r="E353" s="37" t="s">
        <v>430</v>
      </c>
      <c r="F353" s="42">
        <f t="shared" si="160"/>
        <v>58.5</v>
      </c>
      <c r="G353" s="42">
        <v>58.5</v>
      </c>
      <c r="H353" s="42"/>
      <c r="I353" s="42">
        <f t="shared" si="161"/>
        <v>90</v>
      </c>
      <c r="J353" s="42">
        <v>90</v>
      </c>
      <c r="K353" s="42"/>
      <c r="L353" s="42">
        <f t="shared" si="162"/>
        <v>127</v>
      </c>
      <c r="M353" s="42">
        <v>127</v>
      </c>
      <c r="N353" s="42"/>
    </row>
    <row r="354" spans="1:14" ht="94.5">
      <c r="A354" s="21" t="s">
        <v>205</v>
      </c>
      <c r="B354" s="37" t="s">
        <v>59</v>
      </c>
      <c r="C354" s="46" t="s">
        <v>939</v>
      </c>
      <c r="D354" s="96" t="s">
        <v>215</v>
      </c>
      <c r="E354" s="37" t="s">
        <v>57</v>
      </c>
      <c r="F354" s="42">
        <f t="shared" si="160"/>
        <v>5960.5</v>
      </c>
      <c r="G354" s="28">
        <v>5960.5</v>
      </c>
      <c r="H354" s="28"/>
      <c r="I354" s="42">
        <f t="shared" si="161"/>
        <v>6169</v>
      </c>
      <c r="J354" s="28">
        <v>6169</v>
      </c>
      <c r="K354" s="28"/>
      <c r="L354" s="42">
        <f t="shared" si="162"/>
        <v>6382</v>
      </c>
      <c r="M354" s="28">
        <v>6382</v>
      </c>
      <c r="N354" s="28"/>
    </row>
    <row r="355" spans="1:14" ht="94.5">
      <c r="A355" s="21" t="s">
        <v>206</v>
      </c>
      <c r="B355" s="37">
        <v>10</v>
      </c>
      <c r="C355" s="46" t="s">
        <v>939</v>
      </c>
      <c r="D355" s="96" t="s">
        <v>264</v>
      </c>
      <c r="E355" s="37" t="s">
        <v>430</v>
      </c>
      <c r="F355" s="42">
        <f t="shared" si="160"/>
        <v>1</v>
      </c>
      <c r="G355" s="42">
        <v>1</v>
      </c>
      <c r="H355" s="42"/>
      <c r="I355" s="42">
        <f t="shared" si="161"/>
        <v>1</v>
      </c>
      <c r="J355" s="42">
        <v>1</v>
      </c>
      <c r="K355" s="42"/>
      <c r="L355" s="42">
        <f t="shared" si="162"/>
        <v>1</v>
      </c>
      <c r="M355" s="42">
        <v>1</v>
      </c>
      <c r="N355" s="42"/>
    </row>
    <row r="356" spans="1:14" ht="78.75">
      <c r="A356" s="21" t="s">
        <v>207</v>
      </c>
      <c r="B356" s="37">
        <v>10</v>
      </c>
      <c r="C356" s="46" t="s">
        <v>939</v>
      </c>
      <c r="D356" s="96" t="s">
        <v>264</v>
      </c>
      <c r="E356" s="37" t="s">
        <v>57</v>
      </c>
      <c r="F356" s="42">
        <f t="shared" si="160"/>
        <v>29</v>
      </c>
      <c r="G356" s="28">
        <v>29</v>
      </c>
      <c r="H356" s="28"/>
      <c r="I356" s="42">
        <f t="shared" si="161"/>
        <v>31</v>
      </c>
      <c r="J356" s="28">
        <v>31</v>
      </c>
      <c r="K356" s="28"/>
      <c r="L356" s="42">
        <f t="shared" si="162"/>
        <v>32</v>
      </c>
      <c r="M356" s="28">
        <v>32</v>
      </c>
      <c r="N356" s="28"/>
    </row>
    <row r="357" spans="1:14" ht="94.5">
      <c r="A357" s="21" t="s">
        <v>0</v>
      </c>
      <c r="B357" s="37">
        <v>10</v>
      </c>
      <c r="C357" s="46" t="s">
        <v>939</v>
      </c>
      <c r="D357" s="96" t="s">
        <v>622</v>
      </c>
      <c r="E357" s="37" t="s">
        <v>430</v>
      </c>
      <c r="F357" s="42">
        <f>SUM(G357:H357)</f>
        <v>1</v>
      </c>
      <c r="G357" s="28">
        <v>1</v>
      </c>
      <c r="H357" s="28"/>
      <c r="I357" s="42">
        <f>SUM(J357:K357)</f>
        <v>1</v>
      </c>
      <c r="J357" s="28">
        <v>1</v>
      </c>
      <c r="K357" s="28"/>
      <c r="L357" s="42">
        <f>SUM(M357:N357)</f>
        <v>1</v>
      </c>
      <c r="M357" s="28">
        <v>1</v>
      </c>
      <c r="N357" s="28"/>
    </row>
    <row r="358" spans="1:14" ht="78.75">
      <c r="A358" s="21" t="s">
        <v>1</v>
      </c>
      <c r="B358" s="37">
        <v>10</v>
      </c>
      <c r="C358" s="46" t="s">
        <v>939</v>
      </c>
      <c r="D358" s="96" t="s">
        <v>622</v>
      </c>
      <c r="E358" s="37" t="s">
        <v>57</v>
      </c>
      <c r="F358" s="42">
        <f>SUM(G358:H358)</f>
        <v>14</v>
      </c>
      <c r="G358" s="28">
        <v>14</v>
      </c>
      <c r="H358" s="28"/>
      <c r="I358" s="42">
        <f>SUM(J358:K358)</f>
        <v>15</v>
      </c>
      <c r="J358" s="28">
        <v>15</v>
      </c>
      <c r="K358" s="28"/>
      <c r="L358" s="42">
        <f>SUM(M358:N358)</f>
        <v>15</v>
      </c>
      <c r="M358" s="28">
        <v>15</v>
      </c>
      <c r="N358" s="28"/>
    </row>
    <row r="359" spans="1:14" ht="126">
      <c r="A359" s="21" t="s">
        <v>617</v>
      </c>
      <c r="B359" s="37">
        <v>10</v>
      </c>
      <c r="C359" s="46" t="s">
        <v>939</v>
      </c>
      <c r="D359" s="96" t="s">
        <v>616</v>
      </c>
      <c r="E359" s="37" t="s">
        <v>57</v>
      </c>
      <c r="F359" s="42">
        <f>SUM(G359:H359)</f>
        <v>1</v>
      </c>
      <c r="G359" s="28">
        <v>1</v>
      </c>
      <c r="H359" s="28"/>
      <c r="I359" s="42">
        <f>SUM(J359:K359)</f>
        <v>1</v>
      </c>
      <c r="J359" s="28">
        <v>1</v>
      </c>
      <c r="K359" s="28"/>
      <c r="L359" s="42">
        <f>SUM(M359:N359)</f>
        <v>1</v>
      </c>
      <c r="M359" s="28">
        <v>1</v>
      </c>
      <c r="N359" s="28"/>
    </row>
    <row r="360" spans="1:14" ht="94.5">
      <c r="A360" s="21" t="s">
        <v>615</v>
      </c>
      <c r="B360" s="37">
        <v>10</v>
      </c>
      <c r="C360" s="46" t="s">
        <v>939</v>
      </c>
      <c r="D360" s="96" t="s">
        <v>616</v>
      </c>
      <c r="E360" s="37" t="s">
        <v>57</v>
      </c>
      <c r="F360" s="42">
        <f>SUM(G360:H360)</f>
        <v>12</v>
      </c>
      <c r="G360" s="28">
        <v>12</v>
      </c>
      <c r="H360" s="28"/>
      <c r="I360" s="42">
        <f>SUM(J360:K360)</f>
        <v>12</v>
      </c>
      <c r="J360" s="28">
        <v>12</v>
      </c>
      <c r="K360" s="28"/>
      <c r="L360" s="42">
        <f>SUM(M360:N360)</f>
        <v>13</v>
      </c>
      <c r="M360" s="28">
        <v>13</v>
      </c>
      <c r="N360" s="28"/>
    </row>
    <row r="361" spans="1:14" ht="126">
      <c r="A361" s="21" t="s">
        <v>208</v>
      </c>
      <c r="B361" s="37">
        <v>10</v>
      </c>
      <c r="C361" s="46" t="s">
        <v>939</v>
      </c>
      <c r="D361" s="96" t="s">
        <v>265</v>
      </c>
      <c r="E361" s="37" t="s">
        <v>430</v>
      </c>
      <c r="F361" s="42">
        <f t="shared" si="160"/>
        <v>183.8</v>
      </c>
      <c r="G361" s="42">
        <v>183.8</v>
      </c>
      <c r="H361" s="42"/>
      <c r="I361" s="42">
        <f t="shared" si="161"/>
        <v>206.6</v>
      </c>
      <c r="J361" s="42">
        <v>206.6</v>
      </c>
      <c r="K361" s="42"/>
      <c r="L361" s="42">
        <f t="shared" si="162"/>
        <v>237.8</v>
      </c>
      <c r="M361" s="42">
        <v>237.8</v>
      </c>
      <c r="N361" s="42"/>
    </row>
    <row r="362" spans="1:14" ht="31.5">
      <c r="A362" s="21" t="s">
        <v>56</v>
      </c>
      <c r="B362" s="37">
        <v>10</v>
      </c>
      <c r="C362" s="46" t="s">
        <v>939</v>
      </c>
      <c r="D362" s="96" t="s">
        <v>265</v>
      </c>
      <c r="E362" s="37" t="s">
        <v>57</v>
      </c>
      <c r="F362" s="42">
        <f t="shared" si="160"/>
        <v>11901.2</v>
      </c>
      <c r="G362" s="42">
        <v>11901.2</v>
      </c>
      <c r="H362" s="28"/>
      <c r="I362" s="42">
        <f t="shared" si="161"/>
        <v>12358.4</v>
      </c>
      <c r="J362" s="42">
        <v>12358.4</v>
      </c>
      <c r="K362" s="28"/>
      <c r="L362" s="42">
        <f t="shared" si="162"/>
        <v>12830.2</v>
      </c>
      <c r="M362" s="42">
        <v>12830.2</v>
      </c>
      <c r="N362" s="28"/>
    </row>
    <row r="363" spans="1:14" ht="94.5">
      <c r="A363" s="21" t="s">
        <v>947</v>
      </c>
      <c r="B363" s="37">
        <v>10</v>
      </c>
      <c r="C363" s="46" t="s">
        <v>939</v>
      </c>
      <c r="D363" s="96" t="s">
        <v>270</v>
      </c>
      <c r="E363" s="37" t="s">
        <v>430</v>
      </c>
      <c r="F363" s="42">
        <f t="shared" si="160"/>
        <v>2</v>
      </c>
      <c r="G363" s="42">
        <v>2</v>
      </c>
      <c r="H363" s="42"/>
      <c r="I363" s="42">
        <f t="shared" si="161"/>
        <v>2</v>
      </c>
      <c r="J363" s="42">
        <v>2</v>
      </c>
      <c r="K363" s="42"/>
      <c r="L363" s="42">
        <f t="shared" si="162"/>
        <v>2</v>
      </c>
      <c r="M363" s="42">
        <v>2</v>
      </c>
      <c r="N363" s="42"/>
    </row>
    <row r="364" spans="1:14" ht="78.75">
      <c r="A364" s="21" t="s">
        <v>589</v>
      </c>
      <c r="B364" s="37" t="s">
        <v>59</v>
      </c>
      <c r="C364" s="46" t="s">
        <v>939</v>
      </c>
      <c r="D364" s="96" t="s">
        <v>270</v>
      </c>
      <c r="E364" s="37" t="s">
        <v>57</v>
      </c>
      <c r="F364" s="42">
        <f t="shared" si="160"/>
        <v>153</v>
      </c>
      <c r="G364" s="28">
        <v>153</v>
      </c>
      <c r="H364" s="28"/>
      <c r="I364" s="42">
        <f t="shared" si="161"/>
        <v>159</v>
      </c>
      <c r="J364" s="28">
        <v>159</v>
      </c>
      <c r="K364" s="28"/>
      <c r="L364" s="42">
        <f t="shared" si="162"/>
        <v>165</v>
      </c>
      <c r="M364" s="28">
        <v>165</v>
      </c>
      <c r="N364" s="28"/>
    </row>
    <row r="365" spans="1:14" ht="204.75">
      <c r="A365" s="94" t="s">
        <v>486</v>
      </c>
      <c r="B365" s="37">
        <v>10</v>
      </c>
      <c r="C365" s="46" t="s">
        <v>939</v>
      </c>
      <c r="D365" s="96" t="s">
        <v>287</v>
      </c>
      <c r="E365" s="37" t="s">
        <v>57</v>
      </c>
      <c r="F365" s="42">
        <f t="shared" si="160"/>
        <v>8</v>
      </c>
      <c r="G365" s="42">
        <v>8</v>
      </c>
      <c r="H365" s="42">
        <v>0</v>
      </c>
      <c r="I365" s="42">
        <f t="shared" si="161"/>
        <v>8</v>
      </c>
      <c r="J365" s="42">
        <v>8</v>
      </c>
      <c r="K365" s="42">
        <v>0</v>
      </c>
      <c r="L365" s="42">
        <f t="shared" si="162"/>
        <v>8</v>
      </c>
      <c r="M365" s="42">
        <v>8</v>
      </c>
      <c r="N365" s="42">
        <v>0</v>
      </c>
    </row>
    <row r="366" spans="1:14" ht="126">
      <c r="A366" s="32" t="s">
        <v>856</v>
      </c>
      <c r="B366" s="37">
        <v>10</v>
      </c>
      <c r="C366" s="46" t="s">
        <v>939</v>
      </c>
      <c r="D366" s="95" t="s">
        <v>945</v>
      </c>
      <c r="E366" s="37"/>
      <c r="F366" s="42">
        <f>F367</f>
        <v>338</v>
      </c>
      <c r="G366" s="42">
        <f aca="true" t="shared" si="163" ref="G366:M367">G367</f>
        <v>338</v>
      </c>
      <c r="H366" s="42">
        <f t="shared" si="163"/>
        <v>0</v>
      </c>
      <c r="I366" s="42">
        <f t="shared" si="163"/>
        <v>338</v>
      </c>
      <c r="J366" s="42">
        <f t="shared" si="163"/>
        <v>338</v>
      </c>
      <c r="K366" s="42">
        <f t="shared" si="163"/>
        <v>0</v>
      </c>
      <c r="L366" s="42">
        <f t="shared" si="163"/>
        <v>338</v>
      </c>
      <c r="M366" s="42">
        <f t="shared" si="163"/>
        <v>338</v>
      </c>
      <c r="N366" s="42"/>
    </row>
    <row r="367" spans="1:14" ht="63">
      <c r="A367" s="32" t="s">
        <v>769</v>
      </c>
      <c r="B367" s="37">
        <v>10</v>
      </c>
      <c r="C367" s="46" t="s">
        <v>939</v>
      </c>
      <c r="D367" s="95" t="s">
        <v>946</v>
      </c>
      <c r="E367" s="37"/>
      <c r="F367" s="42">
        <f>F368</f>
        <v>338</v>
      </c>
      <c r="G367" s="42">
        <f t="shared" si="163"/>
        <v>338</v>
      </c>
      <c r="H367" s="42">
        <f t="shared" si="163"/>
        <v>0</v>
      </c>
      <c r="I367" s="42">
        <f t="shared" si="163"/>
        <v>338</v>
      </c>
      <c r="J367" s="42">
        <f t="shared" si="163"/>
        <v>338</v>
      </c>
      <c r="K367" s="42">
        <f t="shared" si="163"/>
        <v>0</v>
      </c>
      <c r="L367" s="42">
        <f t="shared" si="163"/>
        <v>338</v>
      </c>
      <c r="M367" s="42">
        <f t="shared" si="163"/>
        <v>338</v>
      </c>
      <c r="N367" s="42"/>
    </row>
    <row r="368" spans="1:14" ht="204.75">
      <c r="A368" s="94" t="s">
        <v>605</v>
      </c>
      <c r="B368" s="37">
        <v>10</v>
      </c>
      <c r="C368" s="46" t="s">
        <v>939</v>
      </c>
      <c r="D368" s="96" t="s">
        <v>506</v>
      </c>
      <c r="E368" s="37" t="s">
        <v>53</v>
      </c>
      <c r="F368" s="42">
        <f>SUM(G368:H368)</f>
        <v>338</v>
      </c>
      <c r="G368" s="28">
        <v>338</v>
      </c>
      <c r="H368" s="28"/>
      <c r="I368" s="42">
        <f>SUM(J368:K368)</f>
        <v>338</v>
      </c>
      <c r="J368" s="28">
        <v>338</v>
      </c>
      <c r="K368" s="28"/>
      <c r="L368" s="42">
        <f>SUM(M368:N368)</f>
        <v>338</v>
      </c>
      <c r="M368" s="28">
        <v>338</v>
      </c>
      <c r="N368" s="28"/>
    </row>
    <row r="369" spans="1:14" ht="110.25">
      <c r="A369" s="32" t="s">
        <v>852</v>
      </c>
      <c r="B369" s="37">
        <v>10</v>
      </c>
      <c r="C369" s="46" t="s">
        <v>939</v>
      </c>
      <c r="D369" s="95" t="s">
        <v>38</v>
      </c>
      <c r="E369" s="37"/>
      <c r="F369" s="42">
        <f aca="true" t="shared" si="164" ref="F369:N369">F370</f>
        <v>15973.5</v>
      </c>
      <c r="G369" s="42">
        <f t="shared" si="164"/>
        <v>15740</v>
      </c>
      <c r="H369" s="42">
        <f t="shared" si="164"/>
        <v>233.5</v>
      </c>
      <c r="I369" s="42">
        <f t="shared" si="164"/>
        <v>16465</v>
      </c>
      <c r="J369" s="42">
        <f t="shared" si="164"/>
        <v>16465</v>
      </c>
      <c r="K369" s="42">
        <f t="shared" si="164"/>
        <v>0</v>
      </c>
      <c r="L369" s="42">
        <f t="shared" si="164"/>
        <v>17305</v>
      </c>
      <c r="M369" s="42">
        <f t="shared" si="164"/>
        <v>17305</v>
      </c>
      <c r="N369" s="42">
        <f t="shared" si="164"/>
        <v>0</v>
      </c>
    </row>
    <row r="370" spans="1:14" ht="63">
      <c r="A370" s="32" t="s">
        <v>422</v>
      </c>
      <c r="B370" s="37">
        <v>10</v>
      </c>
      <c r="C370" s="46" t="s">
        <v>939</v>
      </c>
      <c r="D370" s="95" t="s">
        <v>39</v>
      </c>
      <c r="E370" s="37"/>
      <c r="F370" s="42">
        <f>SUM(F371:F376)</f>
        <v>15973.5</v>
      </c>
      <c r="G370" s="42">
        <f aca="true" t="shared" si="165" ref="G370:N370">SUM(G371:G376)</f>
        <v>15740</v>
      </c>
      <c r="H370" s="42">
        <f t="shared" si="165"/>
        <v>233.5</v>
      </c>
      <c r="I370" s="42">
        <f t="shared" si="165"/>
        <v>16465</v>
      </c>
      <c r="J370" s="42">
        <f t="shared" si="165"/>
        <v>16465</v>
      </c>
      <c r="K370" s="42">
        <f t="shared" si="165"/>
        <v>0</v>
      </c>
      <c r="L370" s="42">
        <f t="shared" si="165"/>
        <v>17305</v>
      </c>
      <c r="M370" s="42">
        <f t="shared" si="165"/>
        <v>17305</v>
      </c>
      <c r="N370" s="42">
        <f t="shared" si="165"/>
        <v>0</v>
      </c>
    </row>
    <row r="371" spans="1:14" ht="47.25">
      <c r="A371" s="21" t="s">
        <v>116</v>
      </c>
      <c r="B371" s="37">
        <v>10</v>
      </c>
      <c r="C371" s="46" t="s">
        <v>939</v>
      </c>
      <c r="D371" s="96" t="s">
        <v>117</v>
      </c>
      <c r="E371" s="37" t="s">
        <v>57</v>
      </c>
      <c r="F371" s="42">
        <f aca="true" t="shared" si="166" ref="F371:F376">SUM(G371:H371)</f>
        <v>233.5</v>
      </c>
      <c r="G371" s="42"/>
      <c r="H371" s="42">
        <v>233.5</v>
      </c>
      <c r="I371" s="42">
        <f aca="true" t="shared" si="167" ref="I371:I376">SUM(J371:K371)</f>
        <v>0</v>
      </c>
      <c r="J371" s="42"/>
      <c r="K371" s="42"/>
      <c r="L371" s="42">
        <f aca="true" t="shared" si="168" ref="L371:L376">SUM(M371:N371)</f>
        <v>0</v>
      </c>
      <c r="M371" s="42"/>
      <c r="N371" s="42"/>
    </row>
    <row r="372" spans="1:14" ht="94.5">
      <c r="A372" s="21" t="s">
        <v>114</v>
      </c>
      <c r="B372" s="37" t="s">
        <v>59</v>
      </c>
      <c r="C372" s="46" t="s">
        <v>939</v>
      </c>
      <c r="D372" s="96" t="s">
        <v>190</v>
      </c>
      <c r="E372" s="37" t="s">
        <v>430</v>
      </c>
      <c r="F372" s="42">
        <f t="shared" si="166"/>
        <v>73.5</v>
      </c>
      <c r="G372" s="42">
        <v>73.5</v>
      </c>
      <c r="H372" s="42"/>
      <c r="I372" s="42">
        <f t="shared" si="167"/>
        <v>69</v>
      </c>
      <c r="J372" s="42">
        <v>69</v>
      </c>
      <c r="K372" s="42"/>
      <c r="L372" s="42">
        <f t="shared" si="168"/>
        <v>72</v>
      </c>
      <c r="M372" s="42">
        <v>72</v>
      </c>
      <c r="N372" s="42"/>
    </row>
    <row r="373" spans="1:14" ht="78.75">
      <c r="A373" s="21" t="s">
        <v>571</v>
      </c>
      <c r="B373" s="37" t="s">
        <v>59</v>
      </c>
      <c r="C373" s="46" t="s">
        <v>939</v>
      </c>
      <c r="D373" s="96" t="s">
        <v>190</v>
      </c>
      <c r="E373" s="37" t="s">
        <v>57</v>
      </c>
      <c r="F373" s="42">
        <f t="shared" si="166"/>
        <v>8334.5</v>
      </c>
      <c r="G373" s="28">
        <v>8334.5</v>
      </c>
      <c r="H373" s="28"/>
      <c r="I373" s="42">
        <f t="shared" si="167"/>
        <v>8681</v>
      </c>
      <c r="J373" s="28">
        <v>8681</v>
      </c>
      <c r="K373" s="28"/>
      <c r="L373" s="42">
        <f t="shared" si="168"/>
        <v>9029</v>
      </c>
      <c r="M373" s="28">
        <v>9029</v>
      </c>
      <c r="N373" s="28"/>
    </row>
    <row r="374" spans="1:14" ht="94.5">
      <c r="A374" s="21" t="s">
        <v>572</v>
      </c>
      <c r="B374" s="37">
        <v>10</v>
      </c>
      <c r="C374" s="46" t="s">
        <v>939</v>
      </c>
      <c r="D374" s="96" t="s">
        <v>179</v>
      </c>
      <c r="E374" s="37" t="s">
        <v>430</v>
      </c>
      <c r="F374" s="42">
        <f t="shared" si="166"/>
        <v>1</v>
      </c>
      <c r="G374" s="42">
        <v>1</v>
      </c>
      <c r="H374" s="42"/>
      <c r="I374" s="42">
        <f t="shared" si="167"/>
        <v>1</v>
      </c>
      <c r="J374" s="42">
        <v>1</v>
      </c>
      <c r="K374" s="42"/>
      <c r="L374" s="42">
        <f t="shared" si="168"/>
        <v>1</v>
      </c>
      <c r="M374" s="42">
        <v>1</v>
      </c>
      <c r="N374" s="42"/>
    </row>
    <row r="375" spans="1:14" ht="78.75">
      <c r="A375" s="21" t="s">
        <v>573</v>
      </c>
      <c r="B375" s="37">
        <v>10</v>
      </c>
      <c r="C375" s="46" t="s">
        <v>939</v>
      </c>
      <c r="D375" s="96" t="s">
        <v>179</v>
      </c>
      <c r="E375" s="37">
        <v>300</v>
      </c>
      <c r="F375" s="42">
        <f t="shared" si="166"/>
        <v>179</v>
      </c>
      <c r="G375" s="42">
        <v>179</v>
      </c>
      <c r="H375" s="28"/>
      <c r="I375" s="42">
        <f t="shared" si="167"/>
        <v>201</v>
      </c>
      <c r="J375" s="42">
        <v>201</v>
      </c>
      <c r="K375" s="28"/>
      <c r="L375" s="42">
        <f t="shared" si="168"/>
        <v>222</v>
      </c>
      <c r="M375" s="42">
        <v>222</v>
      </c>
      <c r="N375" s="28"/>
    </row>
    <row r="376" spans="1:14" ht="126">
      <c r="A376" s="21" t="s">
        <v>796</v>
      </c>
      <c r="B376" s="37">
        <v>10</v>
      </c>
      <c r="C376" s="46" t="s">
        <v>939</v>
      </c>
      <c r="D376" s="96" t="s">
        <v>179</v>
      </c>
      <c r="E376" s="37" t="s">
        <v>53</v>
      </c>
      <c r="F376" s="42">
        <f t="shared" si="166"/>
        <v>7152</v>
      </c>
      <c r="G376" s="42">
        <v>7152</v>
      </c>
      <c r="H376" s="28"/>
      <c r="I376" s="42">
        <f t="shared" si="167"/>
        <v>7513</v>
      </c>
      <c r="J376" s="42">
        <v>7513</v>
      </c>
      <c r="K376" s="28"/>
      <c r="L376" s="42">
        <f t="shared" si="168"/>
        <v>7981</v>
      </c>
      <c r="M376" s="42">
        <v>7981</v>
      </c>
      <c r="N376" s="28"/>
    </row>
    <row r="377" spans="1:14" ht="78.75">
      <c r="A377" s="35" t="s">
        <v>343</v>
      </c>
      <c r="B377" s="37">
        <v>10</v>
      </c>
      <c r="C377" s="46" t="s">
        <v>939</v>
      </c>
      <c r="D377" s="92" t="s">
        <v>502</v>
      </c>
      <c r="E377" s="37"/>
      <c r="F377" s="42">
        <f>F378</f>
        <v>350</v>
      </c>
      <c r="G377" s="42">
        <f aca="true" t="shared" si="169" ref="G377:N378">G378</f>
        <v>0</v>
      </c>
      <c r="H377" s="42">
        <f t="shared" si="169"/>
        <v>350</v>
      </c>
      <c r="I377" s="42">
        <f t="shared" si="169"/>
        <v>0</v>
      </c>
      <c r="J377" s="42">
        <f t="shared" si="169"/>
        <v>0</v>
      </c>
      <c r="K377" s="42">
        <f t="shared" si="169"/>
        <v>0</v>
      </c>
      <c r="L377" s="42">
        <f t="shared" si="169"/>
        <v>0</v>
      </c>
      <c r="M377" s="42">
        <f t="shared" si="169"/>
        <v>0</v>
      </c>
      <c r="N377" s="42">
        <f t="shared" si="169"/>
        <v>0</v>
      </c>
    </row>
    <row r="378" spans="1:14" ht="110.25">
      <c r="A378" s="35" t="s">
        <v>344</v>
      </c>
      <c r="B378" s="37">
        <v>10</v>
      </c>
      <c r="C378" s="46" t="s">
        <v>939</v>
      </c>
      <c r="D378" s="92" t="s">
        <v>503</v>
      </c>
      <c r="E378" s="37"/>
      <c r="F378" s="42">
        <f>F379</f>
        <v>350</v>
      </c>
      <c r="G378" s="42">
        <f t="shared" si="169"/>
        <v>0</v>
      </c>
      <c r="H378" s="42">
        <f t="shared" si="169"/>
        <v>350</v>
      </c>
      <c r="I378" s="42">
        <f t="shared" si="169"/>
        <v>0</v>
      </c>
      <c r="J378" s="42">
        <f t="shared" si="169"/>
        <v>0</v>
      </c>
      <c r="K378" s="42">
        <f t="shared" si="169"/>
        <v>0</v>
      </c>
      <c r="L378" s="42">
        <f t="shared" si="169"/>
        <v>0</v>
      </c>
      <c r="M378" s="42">
        <f t="shared" si="169"/>
        <v>0</v>
      </c>
      <c r="N378" s="42">
        <f t="shared" si="169"/>
        <v>0</v>
      </c>
    </row>
    <row r="379" spans="1:14" ht="94.5">
      <c r="A379" s="35" t="s">
        <v>438</v>
      </c>
      <c r="B379" s="37">
        <v>10</v>
      </c>
      <c r="C379" s="46" t="s">
        <v>939</v>
      </c>
      <c r="D379" s="92" t="s">
        <v>504</v>
      </c>
      <c r="E379" s="37"/>
      <c r="F379" s="42">
        <f>SUM(F380:F381)</f>
        <v>350</v>
      </c>
      <c r="G379" s="42">
        <f aca="true" t="shared" si="170" ref="G379:N379">SUM(G380:G381)</f>
        <v>0</v>
      </c>
      <c r="H379" s="42">
        <f t="shared" si="170"/>
        <v>350</v>
      </c>
      <c r="I379" s="42">
        <f t="shared" si="170"/>
        <v>0</v>
      </c>
      <c r="J379" s="42">
        <f t="shared" si="170"/>
        <v>0</v>
      </c>
      <c r="K379" s="42">
        <f t="shared" si="170"/>
        <v>0</v>
      </c>
      <c r="L379" s="42">
        <f t="shared" si="170"/>
        <v>0</v>
      </c>
      <c r="M379" s="42">
        <f t="shared" si="170"/>
        <v>0</v>
      </c>
      <c r="N379" s="42">
        <f t="shared" si="170"/>
        <v>0</v>
      </c>
    </row>
    <row r="380" spans="1:14" ht="267.75">
      <c r="A380" s="35" t="s">
        <v>478</v>
      </c>
      <c r="B380" s="37">
        <v>10</v>
      </c>
      <c r="C380" s="46" t="s">
        <v>939</v>
      </c>
      <c r="D380" s="37" t="s">
        <v>505</v>
      </c>
      <c r="E380" s="37" t="s">
        <v>428</v>
      </c>
      <c r="F380" s="42">
        <f>SUM(G380:H380)</f>
        <v>110</v>
      </c>
      <c r="G380" s="42"/>
      <c r="H380" s="28">
        <v>110</v>
      </c>
      <c r="I380" s="42">
        <f>SUM(J380:K380)</f>
        <v>0</v>
      </c>
      <c r="J380" s="42"/>
      <c r="K380" s="28"/>
      <c r="L380" s="42">
        <f>SUM(M380:N380)</f>
        <v>0</v>
      </c>
      <c r="M380" s="42"/>
      <c r="N380" s="28"/>
    </row>
    <row r="381" spans="1:14" ht="220.5">
      <c r="A381" s="35" t="s">
        <v>479</v>
      </c>
      <c r="B381" s="37">
        <v>10</v>
      </c>
      <c r="C381" s="46" t="s">
        <v>939</v>
      </c>
      <c r="D381" s="37" t="s">
        <v>505</v>
      </c>
      <c r="E381" s="37" t="s">
        <v>53</v>
      </c>
      <c r="F381" s="42">
        <f>SUM(G381:H381)</f>
        <v>240</v>
      </c>
      <c r="G381" s="42"/>
      <c r="H381" s="28">
        <v>240</v>
      </c>
      <c r="I381" s="42">
        <f>SUM(J381:K381)</f>
        <v>0</v>
      </c>
      <c r="J381" s="42"/>
      <c r="K381" s="28"/>
      <c r="L381" s="42">
        <f>SUM(M381:N381)</f>
        <v>0</v>
      </c>
      <c r="M381" s="42"/>
      <c r="N381" s="28"/>
    </row>
    <row r="382" spans="1:14" ht="110.25">
      <c r="A382" s="32" t="s">
        <v>829</v>
      </c>
      <c r="B382" s="37">
        <v>10</v>
      </c>
      <c r="C382" s="46" t="s">
        <v>939</v>
      </c>
      <c r="D382" s="119" t="s">
        <v>488</v>
      </c>
      <c r="E382" s="37"/>
      <c r="F382" s="42">
        <f aca="true" t="shared" si="171" ref="F382:N382">F383</f>
        <v>1213.5</v>
      </c>
      <c r="G382" s="42">
        <f t="shared" si="171"/>
        <v>1213.5</v>
      </c>
      <c r="H382" s="42">
        <f t="shared" si="171"/>
        <v>0</v>
      </c>
      <c r="I382" s="42">
        <f t="shared" si="171"/>
        <v>0</v>
      </c>
      <c r="J382" s="42">
        <f t="shared" si="171"/>
        <v>0</v>
      </c>
      <c r="K382" s="42">
        <f t="shared" si="171"/>
        <v>0</v>
      </c>
      <c r="L382" s="42">
        <f t="shared" si="171"/>
        <v>0</v>
      </c>
      <c r="M382" s="42">
        <f t="shared" si="171"/>
        <v>0</v>
      </c>
      <c r="N382" s="42">
        <f t="shared" si="171"/>
        <v>0</v>
      </c>
    </row>
    <row r="383" spans="1:14" ht="168.75" customHeight="1">
      <c r="A383" s="32" t="s">
        <v>961</v>
      </c>
      <c r="B383" s="37">
        <v>10</v>
      </c>
      <c r="C383" s="46" t="s">
        <v>939</v>
      </c>
      <c r="D383" s="113" t="s">
        <v>489</v>
      </c>
      <c r="E383" s="37"/>
      <c r="F383" s="42">
        <f>SUM(F384)</f>
        <v>1213.5</v>
      </c>
      <c r="G383" s="42">
        <f aca="true" t="shared" si="172" ref="G383:N383">SUM(G384)</f>
        <v>1213.5</v>
      </c>
      <c r="H383" s="42">
        <f t="shared" si="172"/>
        <v>0</v>
      </c>
      <c r="I383" s="42">
        <f t="shared" si="172"/>
        <v>0</v>
      </c>
      <c r="J383" s="42">
        <f t="shared" si="172"/>
        <v>0</v>
      </c>
      <c r="K383" s="42">
        <f t="shared" si="172"/>
        <v>0</v>
      </c>
      <c r="L383" s="42">
        <f t="shared" si="172"/>
        <v>0</v>
      </c>
      <c r="M383" s="42">
        <f t="shared" si="172"/>
        <v>0</v>
      </c>
      <c r="N383" s="42">
        <f t="shared" si="172"/>
        <v>0</v>
      </c>
    </row>
    <row r="384" spans="1:14" ht="63">
      <c r="A384" s="94" t="s">
        <v>498</v>
      </c>
      <c r="B384" s="37">
        <v>10</v>
      </c>
      <c r="C384" s="46" t="s">
        <v>939</v>
      </c>
      <c r="D384" s="113" t="s">
        <v>499</v>
      </c>
      <c r="E384" s="37"/>
      <c r="F384" s="42">
        <f aca="true" t="shared" si="173" ref="F384:N384">F385</f>
        <v>1213.5</v>
      </c>
      <c r="G384" s="42">
        <f t="shared" si="173"/>
        <v>1213.5</v>
      </c>
      <c r="H384" s="42">
        <f t="shared" si="173"/>
        <v>0</v>
      </c>
      <c r="I384" s="42">
        <f t="shared" si="173"/>
        <v>0</v>
      </c>
      <c r="J384" s="42">
        <f t="shared" si="173"/>
        <v>0</v>
      </c>
      <c r="K384" s="42">
        <f t="shared" si="173"/>
        <v>0</v>
      </c>
      <c r="L384" s="42">
        <f t="shared" si="173"/>
        <v>0</v>
      </c>
      <c r="M384" s="42">
        <f t="shared" si="173"/>
        <v>0</v>
      </c>
      <c r="N384" s="42">
        <f t="shared" si="173"/>
        <v>0</v>
      </c>
    </row>
    <row r="385" spans="1:14" ht="189">
      <c r="A385" s="94" t="s">
        <v>902</v>
      </c>
      <c r="B385" s="37">
        <v>10</v>
      </c>
      <c r="C385" s="46" t="s">
        <v>939</v>
      </c>
      <c r="D385" s="114" t="s">
        <v>903</v>
      </c>
      <c r="E385" s="37" t="s">
        <v>57</v>
      </c>
      <c r="F385" s="42">
        <f>SUM(G385:H385)</f>
        <v>1213.5</v>
      </c>
      <c r="G385" s="42">
        <v>1213.5</v>
      </c>
      <c r="H385" s="42">
        <v>0</v>
      </c>
      <c r="I385" s="42">
        <f>SUM(J385:K385)</f>
        <v>0</v>
      </c>
      <c r="J385" s="42"/>
      <c r="K385" s="42"/>
      <c r="L385" s="42">
        <f>SUM(M385:N385)</f>
        <v>0</v>
      </c>
      <c r="M385" s="42"/>
      <c r="N385" s="42"/>
    </row>
    <row r="386" spans="1:14" ht="15.75">
      <c r="A386" s="31" t="s">
        <v>58</v>
      </c>
      <c r="B386" s="89">
        <v>10</v>
      </c>
      <c r="C386" s="87" t="s">
        <v>465</v>
      </c>
      <c r="D386" s="37"/>
      <c r="E386" s="37"/>
      <c r="F386" s="88">
        <f>SUM(F387,F391,F403)</f>
        <v>46474.8</v>
      </c>
      <c r="G386" s="88">
        <f>SUM(G387,G391,G403)</f>
        <v>45099.1</v>
      </c>
      <c r="H386" s="88">
        <f>SUM(H387,H391,H403)</f>
        <v>1375.7</v>
      </c>
      <c r="I386" s="88">
        <f aca="true" t="shared" si="174" ref="I386:N386">SUM(I387,I391,I403)</f>
        <v>34984.3</v>
      </c>
      <c r="J386" s="88">
        <f t="shared" si="174"/>
        <v>34136.7</v>
      </c>
      <c r="K386" s="88">
        <f t="shared" si="174"/>
        <v>847.6</v>
      </c>
      <c r="L386" s="88">
        <f t="shared" si="174"/>
        <v>26445</v>
      </c>
      <c r="M386" s="88">
        <f t="shared" si="174"/>
        <v>25597.4</v>
      </c>
      <c r="N386" s="88">
        <f t="shared" si="174"/>
        <v>847.6</v>
      </c>
    </row>
    <row r="387" spans="1:14" ht="63">
      <c r="A387" s="32" t="s">
        <v>833</v>
      </c>
      <c r="B387" s="37">
        <v>10</v>
      </c>
      <c r="C387" s="46" t="s">
        <v>465</v>
      </c>
      <c r="D387" s="95" t="s">
        <v>164</v>
      </c>
      <c r="E387" s="37"/>
      <c r="F387" s="42">
        <f>F388</f>
        <v>3493</v>
      </c>
      <c r="G387" s="42">
        <f aca="true" t="shared" si="175" ref="G387:N389">G388</f>
        <v>3493</v>
      </c>
      <c r="H387" s="42">
        <f t="shared" si="175"/>
        <v>0</v>
      </c>
      <c r="I387" s="42">
        <f>I388</f>
        <v>3493</v>
      </c>
      <c r="J387" s="42">
        <f t="shared" si="175"/>
        <v>3493</v>
      </c>
      <c r="K387" s="42">
        <f t="shared" si="175"/>
        <v>0</v>
      </c>
      <c r="L387" s="42">
        <f>L388</f>
        <v>3493</v>
      </c>
      <c r="M387" s="42">
        <f t="shared" si="175"/>
        <v>3493</v>
      </c>
      <c r="N387" s="42">
        <f t="shared" si="175"/>
        <v>0</v>
      </c>
    </row>
    <row r="388" spans="1:14" ht="94.5">
      <c r="A388" s="32" t="s">
        <v>962</v>
      </c>
      <c r="B388" s="37">
        <v>10</v>
      </c>
      <c r="C388" s="46" t="s">
        <v>465</v>
      </c>
      <c r="D388" s="95" t="s">
        <v>165</v>
      </c>
      <c r="E388" s="37"/>
      <c r="F388" s="42">
        <f>F389</f>
        <v>3493</v>
      </c>
      <c r="G388" s="42">
        <f t="shared" si="175"/>
        <v>3493</v>
      </c>
      <c r="H388" s="42">
        <f t="shared" si="175"/>
        <v>0</v>
      </c>
      <c r="I388" s="42">
        <f>I389</f>
        <v>3493</v>
      </c>
      <c r="J388" s="42">
        <f t="shared" si="175"/>
        <v>3493</v>
      </c>
      <c r="K388" s="42">
        <f t="shared" si="175"/>
        <v>0</v>
      </c>
      <c r="L388" s="42">
        <f>L389</f>
        <v>3493</v>
      </c>
      <c r="M388" s="42">
        <f t="shared" si="175"/>
        <v>3493</v>
      </c>
      <c r="N388" s="42">
        <f t="shared" si="175"/>
        <v>0</v>
      </c>
    </row>
    <row r="389" spans="1:14" ht="63">
      <c r="A389" s="94" t="s">
        <v>593</v>
      </c>
      <c r="B389" s="37">
        <v>10</v>
      </c>
      <c r="C389" s="46" t="s">
        <v>465</v>
      </c>
      <c r="D389" s="95" t="s">
        <v>423</v>
      </c>
      <c r="E389" s="37"/>
      <c r="F389" s="42">
        <f>F390</f>
        <v>3493</v>
      </c>
      <c r="G389" s="42">
        <f t="shared" si="175"/>
        <v>3493</v>
      </c>
      <c r="H389" s="42">
        <f t="shared" si="175"/>
        <v>0</v>
      </c>
      <c r="I389" s="42">
        <f>I390</f>
        <v>3493</v>
      </c>
      <c r="J389" s="42">
        <f t="shared" si="175"/>
        <v>3493</v>
      </c>
      <c r="K389" s="42">
        <f t="shared" si="175"/>
        <v>0</v>
      </c>
      <c r="L389" s="42">
        <f>L390</f>
        <v>3493</v>
      </c>
      <c r="M389" s="42">
        <f t="shared" si="175"/>
        <v>3493</v>
      </c>
      <c r="N389" s="42">
        <f t="shared" si="175"/>
        <v>0</v>
      </c>
    </row>
    <row r="390" spans="1:14" ht="204.75">
      <c r="A390" s="94" t="s">
        <v>611</v>
      </c>
      <c r="B390" s="37">
        <v>10</v>
      </c>
      <c r="C390" s="46" t="s">
        <v>465</v>
      </c>
      <c r="D390" s="96" t="s">
        <v>180</v>
      </c>
      <c r="E390" s="37" t="s">
        <v>53</v>
      </c>
      <c r="F390" s="42">
        <f>SUM(G390:H390)</f>
        <v>3493</v>
      </c>
      <c r="G390" s="42">
        <v>3493</v>
      </c>
      <c r="H390" s="42"/>
      <c r="I390" s="42">
        <f>SUM(J390:K390)</f>
        <v>3493</v>
      </c>
      <c r="J390" s="42">
        <v>3493</v>
      </c>
      <c r="K390" s="42">
        <v>0</v>
      </c>
      <c r="L390" s="42">
        <f>SUM(M390:N390)</f>
        <v>3493</v>
      </c>
      <c r="M390" s="42">
        <v>3493</v>
      </c>
      <c r="N390" s="42">
        <v>0</v>
      </c>
    </row>
    <row r="391" spans="1:14" ht="78.75">
      <c r="A391" s="32" t="s">
        <v>569</v>
      </c>
      <c r="B391" s="37" t="s">
        <v>59</v>
      </c>
      <c r="C391" s="46" t="s">
        <v>465</v>
      </c>
      <c r="D391" s="95" t="s">
        <v>581</v>
      </c>
      <c r="E391" s="37"/>
      <c r="F391" s="42">
        <f aca="true" t="shared" si="176" ref="F391:N391">F392</f>
        <v>6057</v>
      </c>
      <c r="G391" s="42">
        <f t="shared" si="176"/>
        <v>6033</v>
      </c>
      <c r="H391" s="42">
        <f t="shared" si="176"/>
        <v>24</v>
      </c>
      <c r="I391" s="42">
        <f t="shared" si="176"/>
        <v>6780</v>
      </c>
      <c r="J391" s="42">
        <f t="shared" si="176"/>
        <v>6780</v>
      </c>
      <c r="K391" s="42">
        <f t="shared" si="176"/>
        <v>0</v>
      </c>
      <c r="L391" s="42">
        <f t="shared" si="176"/>
        <v>7250</v>
      </c>
      <c r="M391" s="42">
        <f t="shared" si="176"/>
        <v>7250</v>
      </c>
      <c r="N391" s="42">
        <f t="shared" si="176"/>
        <v>0</v>
      </c>
    </row>
    <row r="392" spans="1:14" ht="110.25">
      <c r="A392" s="32" t="s">
        <v>852</v>
      </c>
      <c r="B392" s="37" t="s">
        <v>59</v>
      </c>
      <c r="C392" s="46" t="s">
        <v>465</v>
      </c>
      <c r="D392" s="95" t="s">
        <v>38</v>
      </c>
      <c r="E392" s="37"/>
      <c r="F392" s="42">
        <f>SUM(F393)</f>
        <v>6057</v>
      </c>
      <c r="G392" s="42">
        <f aca="true" t="shared" si="177" ref="G392:N392">SUM(G393)</f>
        <v>6033</v>
      </c>
      <c r="H392" s="42">
        <f t="shared" si="177"/>
        <v>24</v>
      </c>
      <c r="I392" s="42">
        <f t="shared" si="177"/>
        <v>6780</v>
      </c>
      <c r="J392" s="42">
        <f t="shared" si="177"/>
        <v>6780</v>
      </c>
      <c r="K392" s="42">
        <f t="shared" si="177"/>
        <v>0</v>
      </c>
      <c r="L392" s="42">
        <f t="shared" si="177"/>
        <v>7250</v>
      </c>
      <c r="M392" s="42">
        <f t="shared" si="177"/>
        <v>7250</v>
      </c>
      <c r="N392" s="42">
        <f t="shared" si="177"/>
        <v>0</v>
      </c>
    </row>
    <row r="393" spans="1:14" ht="78.75">
      <c r="A393" s="32" t="s">
        <v>64</v>
      </c>
      <c r="B393" s="37" t="s">
        <v>59</v>
      </c>
      <c r="C393" s="46" t="s">
        <v>465</v>
      </c>
      <c r="D393" s="95" t="s">
        <v>63</v>
      </c>
      <c r="E393" s="37"/>
      <c r="F393" s="42">
        <f>SUM(F394:F402)</f>
        <v>6057</v>
      </c>
      <c r="G393" s="42">
        <f aca="true" t="shared" si="178" ref="G393:N393">SUM(G394:G402)</f>
        <v>6033</v>
      </c>
      <c r="H393" s="42">
        <f t="shared" si="178"/>
        <v>24</v>
      </c>
      <c r="I393" s="42">
        <f t="shared" si="178"/>
        <v>6780</v>
      </c>
      <c r="J393" s="42">
        <f t="shared" si="178"/>
        <v>6780</v>
      </c>
      <c r="K393" s="42">
        <f t="shared" si="178"/>
        <v>0</v>
      </c>
      <c r="L393" s="42">
        <f t="shared" si="178"/>
        <v>7250</v>
      </c>
      <c r="M393" s="42">
        <f t="shared" si="178"/>
        <v>7250</v>
      </c>
      <c r="N393" s="42">
        <f t="shared" si="178"/>
        <v>0</v>
      </c>
    </row>
    <row r="394" spans="1:14" ht="220.5">
      <c r="A394" s="35" t="s">
        <v>482</v>
      </c>
      <c r="B394" s="37" t="s">
        <v>59</v>
      </c>
      <c r="C394" s="37" t="s">
        <v>465</v>
      </c>
      <c r="D394" s="96" t="s">
        <v>324</v>
      </c>
      <c r="E394" s="37" t="s">
        <v>57</v>
      </c>
      <c r="F394" s="42">
        <f>G394+H394</f>
        <v>277</v>
      </c>
      <c r="G394" s="28">
        <v>277</v>
      </c>
      <c r="H394" s="28"/>
      <c r="I394" s="42">
        <f>J394+K394</f>
        <v>0</v>
      </c>
      <c r="J394" s="28"/>
      <c r="K394" s="28"/>
      <c r="L394" s="42">
        <f>M394+N394</f>
        <v>0</v>
      </c>
      <c r="M394" s="28"/>
      <c r="N394" s="28"/>
    </row>
    <row r="395" spans="1:14" ht="110.25">
      <c r="A395" s="35" t="s">
        <v>919</v>
      </c>
      <c r="B395" s="37" t="s">
        <v>59</v>
      </c>
      <c r="C395" s="37" t="s">
        <v>465</v>
      </c>
      <c r="D395" s="96" t="s">
        <v>140</v>
      </c>
      <c r="E395" s="37" t="s">
        <v>430</v>
      </c>
      <c r="F395" s="42">
        <f>G395+H395</f>
        <v>24</v>
      </c>
      <c r="G395" s="28"/>
      <c r="H395" s="28">
        <v>24</v>
      </c>
      <c r="I395" s="42">
        <f>J395+K395</f>
        <v>0</v>
      </c>
      <c r="J395" s="28"/>
      <c r="K395" s="28"/>
      <c r="L395" s="42">
        <f>M395+N395</f>
        <v>0</v>
      </c>
      <c r="M395" s="28"/>
      <c r="N395" s="28"/>
    </row>
    <row r="396" spans="1:14" ht="267.75">
      <c r="A396" s="35" t="s">
        <v>447</v>
      </c>
      <c r="B396" s="37" t="s">
        <v>59</v>
      </c>
      <c r="C396" s="46" t="s">
        <v>465</v>
      </c>
      <c r="D396" s="96" t="s">
        <v>744</v>
      </c>
      <c r="E396" s="37" t="s">
        <v>57</v>
      </c>
      <c r="F396" s="42">
        <f aca="true" t="shared" si="179" ref="F396:F402">SUM(G396:H396)</f>
        <v>6</v>
      </c>
      <c r="G396" s="28">
        <v>6</v>
      </c>
      <c r="H396" s="28"/>
      <c r="I396" s="42">
        <f aca="true" t="shared" si="180" ref="I396:I402">SUM(J396:K396)</f>
        <v>6</v>
      </c>
      <c r="J396" s="28">
        <v>6</v>
      </c>
      <c r="K396" s="28"/>
      <c r="L396" s="42">
        <f aca="true" t="shared" si="181" ref="L396:L402">SUM(M396:N396)</f>
        <v>6</v>
      </c>
      <c r="M396" s="28">
        <v>6</v>
      </c>
      <c r="N396" s="28"/>
    </row>
    <row r="397" spans="1:14" ht="94.5">
      <c r="A397" s="21" t="s">
        <v>456</v>
      </c>
      <c r="B397" s="37" t="s">
        <v>59</v>
      </c>
      <c r="C397" s="46" t="s">
        <v>465</v>
      </c>
      <c r="D397" s="96" t="s">
        <v>192</v>
      </c>
      <c r="E397" s="37" t="s">
        <v>430</v>
      </c>
      <c r="F397" s="42">
        <f t="shared" si="179"/>
        <v>8</v>
      </c>
      <c r="G397" s="28">
        <v>8</v>
      </c>
      <c r="H397" s="28"/>
      <c r="I397" s="42">
        <f t="shared" si="180"/>
        <v>9</v>
      </c>
      <c r="J397" s="28">
        <v>9</v>
      </c>
      <c r="K397" s="28"/>
      <c r="L397" s="42">
        <f t="shared" si="181"/>
        <v>10</v>
      </c>
      <c r="M397" s="28">
        <v>10</v>
      </c>
      <c r="N397" s="28"/>
    </row>
    <row r="398" spans="1:14" ht="78.75">
      <c r="A398" s="21" t="s">
        <v>575</v>
      </c>
      <c r="B398" s="37" t="s">
        <v>271</v>
      </c>
      <c r="C398" s="46" t="s">
        <v>465</v>
      </c>
      <c r="D398" s="96" t="s">
        <v>192</v>
      </c>
      <c r="E398" s="37" t="s">
        <v>57</v>
      </c>
      <c r="F398" s="42">
        <f t="shared" si="179"/>
        <v>1019</v>
      </c>
      <c r="G398" s="28">
        <v>1019</v>
      </c>
      <c r="H398" s="28"/>
      <c r="I398" s="42">
        <f t="shared" si="180"/>
        <v>1059</v>
      </c>
      <c r="J398" s="28">
        <v>1059</v>
      </c>
      <c r="K398" s="28"/>
      <c r="L398" s="42">
        <f t="shared" si="181"/>
        <v>1100</v>
      </c>
      <c r="M398" s="28">
        <v>1100</v>
      </c>
      <c r="N398" s="28"/>
    </row>
    <row r="399" spans="1:14" ht="126">
      <c r="A399" s="21" t="s">
        <v>782</v>
      </c>
      <c r="B399" s="37" t="s">
        <v>271</v>
      </c>
      <c r="C399" s="46" t="s">
        <v>465</v>
      </c>
      <c r="D399" s="37" t="s">
        <v>193</v>
      </c>
      <c r="E399" s="37" t="s">
        <v>430</v>
      </c>
      <c r="F399" s="42">
        <f t="shared" si="179"/>
        <v>20</v>
      </c>
      <c r="G399" s="28">
        <v>20</v>
      </c>
      <c r="H399" s="28"/>
      <c r="I399" s="42">
        <f t="shared" si="180"/>
        <v>20</v>
      </c>
      <c r="J399" s="28">
        <v>20</v>
      </c>
      <c r="K399" s="28"/>
      <c r="L399" s="42">
        <f t="shared" si="181"/>
        <v>20</v>
      </c>
      <c r="M399" s="28">
        <v>20</v>
      </c>
      <c r="N399" s="28"/>
    </row>
    <row r="400" spans="1:14" ht="110.25">
      <c r="A400" s="21" t="s">
        <v>62</v>
      </c>
      <c r="B400" s="37" t="s">
        <v>59</v>
      </c>
      <c r="C400" s="46" t="s">
        <v>465</v>
      </c>
      <c r="D400" s="37" t="s">
        <v>193</v>
      </c>
      <c r="E400" s="37" t="s">
        <v>57</v>
      </c>
      <c r="F400" s="42">
        <f t="shared" si="179"/>
        <v>1739</v>
      </c>
      <c r="G400" s="28">
        <v>1739</v>
      </c>
      <c r="H400" s="28"/>
      <c r="I400" s="42">
        <f t="shared" si="180"/>
        <v>1924</v>
      </c>
      <c r="J400" s="28">
        <v>1924</v>
      </c>
      <c r="K400" s="28"/>
      <c r="L400" s="42">
        <f t="shared" si="181"/>
        <v>2208</v>
      </c>
      <c r="M400" s="28">
        <v>2208</v>
      </c>
      <c r="N400" s="28"/>
    </row>
    <row r="401" spans="1:14" ht="78.75">
      <c r="A401" s="21" t="s">
        <v>24</v>
      </c>
      <c r="B401" s="37" t="s">
        <v>59</v>
      </c>
      <c r="C401" s="46" t="s">
        <v>465</v>
      </c>
      <c r="D401" s="37" t="s">
        <v>23</v>
      </c>
      <c r="E401" s="37" t="s">
        <v>57</v>
      </c>
      <c r="F401" s="42">
        <f>SUM(G401:H401)</f>
        <v>879</v>
      </c>
      <c r="G401" s="28">
        <v>879</v>
      </c>
      <c r="H401" s="28"/>
      <c r="I401" s="42">
        <f>SUM(J401:K401)</f>
        <v>1074</v>
      </c>
      <c r="J401" s="28">
        <v>1074</v>
      </c>
      <c r="K401" s="28"/>
      <c r="L401" s="42">
        <f>SUM(M401:N401)</f>
        <v>1110</v>
      </c>
      <c r="M401" s="28">
        <v>1110</v>
      </c>
      <c r="N401" s="28"/>
    </row>
    <row r="402" spans="1:14" ht="157.5">
      <c r="A402" s="21" t="s">
        <v>394</v>
      </c>
      <c r="B402" s="37" t="s">
        <v>59</v>
      </c>
      <c r="C402" s="46" t="s">
        <v>465</v>
      </c>
      <c r="D402" s="37" t="s">
        <v>194</v>
      </c>
      <c r="E402" s="37" t="s">
        <v>57</v>
      </c>
      <c r="F402" s="42">
        <f t="shared" si="179"/>
        <v>2085</v>
      </c>
      <c r="G402" s="28">
        <v>2085</v>
      </c>
      <c r="H402" s="28"/>
      <c r="I402" s="42">
        <f t="shared" si="180"/>
        <v>2688</v>
      </c>
      <c r="J402" s="28">
        <v>2688</v>
      </c>
      <c r="K402" s="28"/>
      <c r="L402" s="42">
        <f t="shared" si="181"/>
        <v>2796</v>
      </c>
      <c r="M402" s="28">
        <v>2796</v>
      </c>
      <c r="N402" s="28"/>
    </row>
    <row r="403" spans="1:14" ht="110.25">
      <c r="A403" s="32" t="s">
        <v>829</v>
      </c>
      <c r="B403" s="37">
        <v>10</v>
      </c>
      <c r="C403" s="46" t="s">
        <v>465</v>
      </c>
      <c r="D403" s="95" t="s">
        <v>493</v>
      </c>
      <c r="E403" s="38"/>
      <c r="F403" s="39">
        <f>F404</f>
        <v>36924.8</v>
      </c>
      <c r="G403" s="39">
        <f aca="true" t="shared" si="182" ref="G403:N403">G404</f>
        <v>35573.1</v>
      </c>
      <c r="H403" s="39">
        <f t="shared" si="182"/>
        <v>1351.7</v>
      </c>
      <c r="I403" s="39">
        <f t="shared" si="182"/>
        <v>24711.3</v>
      </c>
      <c r="J403" s="39">
        <f t="shared" si="182"/>
        <v>23863.699999999997</v>
      </c>
      <c r="K403" s="39">
        <f t="shared" si="182"/>
        <v>847.6</v>
      </c>
      <c r="L403" s="39">
        <f t="shared" si="182"/>
        <v>15702</v>
      </c>
      <c r="M403" s="39">
        <f t="shared" si="182"/>
        <v>14854.4</v>
      </c>
      <c r="N403" s="39">
        <f t="shared" si="182"/>
        <v>847.6</v>
      </c>
    </row>
    <row r="404" spans="1:14" ht="157.5">
      <c r="A404" s="32" t="s">
        <v>863</v>
      </c>
      <c r="B404" s="37">
        <v>10</v>
      </c>
      <c r="C404" s="46" t="s">
        <v>465</v>
      </c>
      <c r="D404" s="95" t="s">
        <v>489</v>
      </c>
      <c r="E404" s="38"/>
      <c r="F404" s="39">
        <f>SUM(F405,F407,F409)</f>
        <v>36924.8</v>
      </c>
      <c r="G404" s="39">
        <f aca="true" t="shared" si="183" ref="G404:N404">SUM(G405,G407,G409)</f>
        <v>35573.1</v>
      </c>
      <c r="H404" s="39">
        <f t="shared" si="183"/>
        <v>1351.7</v>
      </c>
      <c r="I404" s="39">
        <f t="shared" si="183"/>
        <v>24711.3</v>
      </c>
      <c r="J404" s="39">
        <f t="shared" si="183"/>
        <v>23863.699999999997</v>
      </c>
      <c r="K404" s="39">
        <f t="shared" si="183"/>
        <v>847.6</v>
      </c>
      <c r="L404" s="39">
        <f t="shared" si="183"/>
        <v>15702</v>
      </c>
      <c r="M404" s="39">
        <f t="shared" si="183"/>
        <v>14854.4</v>
      </c>
      <c r="N404" s="39">
        <f t="shared" si="183"/>
        <v>847.6</v>
      </c>
    </row>
    <row r="405" spans="1:14" ht="47.25">
      <c r="A405" s="32" t="s">
        <v>167</v>
      </c>
      <c r="B405" s="37">
        <v>10</v>
      </c>
      <c r="C405" s="46" t="s">
        <v>465</v>
      </c>
      <c r="D405" s="113" t="s">
        <v>663</v>
      </c>
      <c r="E405" s="37"/>
      <c r="F405" s="42">
        <f aca="true" t="shared" si="184" ref="F405:N405">SUM(F406:F406)</f>
        <v>10169.9</v>
      </c>
      <c r="G405" s="42">
        <f t="shared" si="184"/>
        <v>9694.9</v>
      </c>
      <c r="H405" s="42">
        <f t="shared" si="184"/>
        <v>475</v>
      </c>
      <c r="I405" s="42">
        <f t="shared" si="184"/>
        <v>5639.5</v>
      </c>
      <c r="J405" s="42">
        <f t="shared" si="184"/>
        <v>5164.5</v>
      </c>
      <c r="K405" s="42">
        <f t="shared" si="184"/>
        <v>475</v>
      </c>
      <c r="L405" s="42">
        <f t="shared" si="184"/>
        <v>4183</v>
      </c>
      <c r="M405" s="42">
        <f t="shared" si="184"/>
        <v>3708</v>
      </c>
      <c r="N405" s="42">
        <f t="shared" si="184"/>
        <v>475</v>
      </c>
    </row>
    <row r="406" spans="1:14" ht="63">
      <c r="A406" s="94" t="s">
        <v>562</v>
      </c>
      <c r="B406" s="37">
        <v>10</v>
      </c>
      <c r="C406" s="46" t="s">
        <v>465</v>
      </c>
      <c r="D406" s="114" t="s">
        <v>563</v>
      </c>
      <c r="E406" s="37" t="s">
        <v>57</v>
      </c>
      <c r="F406" s="42">
        <f>SUM(G406:H406)</f>
        <v>10169.9</v>
      </c>
      <c r="G406" s="42">
        <v>9694.9</v>
      </c>
      <c r="H406" s="42">
        <v>475</v>
      </c>
      <c r="I406" s="42">
        <f>SUM(J406:K406)</f>
        <v>5639.5</v>
      </c>
      <c r="J406" s="42">
        <v>5164.5</v>
      </c>
      <c r="K406" s="42">
        <v>475</v>
      </c>
      <c r="L406" s="42">
        <f>SUM(M406:N406)</f>
        <v>4183</v>
      </c>
      <c r="M406" s="42">
        <v>3708</v>
      </c>
      <c r="N406" s="42">
        <v>475</v>
      </c>
    </row>
    <row r="407" spans="1:14" ht="78.75">
      <c r="A407" s="94" t="s">
        <v>601</v>
      </c>
      <c r="B407" s="37">
        <v>10</v>
      </c>
      <c r="C407" s="46" t="s">
        <v>465</v>
      </c>
      <c r="D407" s="95" t="s">
        <v>168</v>
      </c>
      <c r="E407" s="38"/>
      <c r="F407" s="39">
        <f aca="true" t="shared" si="185" ref="F407:N407">F408</f>
        <v>9222.1</v>
      </c>
      <c r="G407" s="39">
        <f t="shared" si="185"/>
        <v>9222.1</v>
      </c>
      <c r="H407" s="39">
        <f t="shared" si="185"/>
        <v>0</v>
      </c>
      <c r="I407" s="39">
        <f t="shared" si="185"/>
        <v>11619.8</v>
      </c>
      <c r="J407" s="39">
        <f t="shared" si="185"/>
        <v>11619.8</v>
      </c>
      <c r="K407" s="39">
        <f t="shared" si="185"/>
        <v>0</v>
      </c>
      <c r="L407" s="39">
        <f t="shared" si="185"/>
        <v>4067</v>
      </c>
      <c r="M407" s="39">
        <f t="shared" si="185"/>
        <v>4067</v>
      </c>
      <c r="N407" s="39">
        <f t="shared" si="185"/>
        <v>0</v>
      </c>
    </row>
    <row r="408" spans="1:14" ht="157.5">
      <c r="A408" s="94" t="s">
        <v>497</v>
      </c>
      <c r="B408" s="37">
        <v>10</v>
      </c>
      <c r="C408" s="46" t="s">
        <v>465</v>
      </c>
      <c r="D408" s="96" t="s">
        <v>577</v>
      </c>
      <c r="E408" s="37" t="s">
        <v>775</v>
      </c>
      <c r="F408" s="42">
        <f>SUM(G408:H408)</f>
        <v>9222.1</v>
      </c>
      <c r="G408" s="42">
        <v>9222.1</v>
      </c>
      <c r="H408" s="42">
        <v>0</v>
      </c>
      <c r="I408" s="42">
        <f>SUM(J408:K408)</f>
        <v>11619.8</v>
      </c>
      <c r="J408" s="42">
        <v>11619.8</v>
      </c>
      <c r="K408" s="42">
        <v>0</v>
      </c>
      <c r="L408" s="42">
        <f>SUM(M408:N408)</f>
        <v>4067</v>
      </c>
      <c r="M408" s="42">
        <v>4067</v>
      </c>
      <c r="N408" s="42">
        <v>0</v>
      </c>
    </row>
    <row r="409" spans="1:14" ht="78.75">
      <c r="A409" s="94" t="s">
        <v>381</v>
      </c>
      <c r="B409" s="37" t="s">
        <v>59</v>
      </c>
      <c r="C409" s="37" t="s">
        <v>465</v>
      </c>
      <c r="D409" s="95" t="s">
        <v>380</v>
      </c>
      <c r="E409" s="37"/>
      <c r="F409" s="42">
        <f aca="true" t="shared" si="186" ref="F409:N409">F410</f>
        <v>17532.8</v>
      </c>
      <c r="G409" s="42">
        <f t="shared" si="186"/>
        <v>16656.1</v>
      </c>
      <c r="H409" s="42">
        <f t="shared" si="186"/>
        <v>876.7</v>
      </c>
      <c r="I409" s="42">
        <f t="shared" si="186"/>
        <v>7452</v>
      </c>
      <c r="J409" s="42">
        <f t="shared" si="186"/>
        <v>7079.4</v>
      </c>
      <c r="K409" s="42">
        <f t="shared" si="186"/>
        <v>372.6</v>
      </c>
      <c r="L409" s="42">
        <f t="shared" si="186"/>
        <v>7452</v>
      </c>
      <c r="M409" s="42">
        <f t="shared" si="186"/>
        <v>7079.4</v>
      </c>
      <c r="N409" s="42">
        <f t="shared" si="186"/>
        <v>372.6</v>
      </c>
    </row>
    <row r="410" spans="1:14" ht="157.5">
      <c r="A410" s="94" t="s">
        <v>964</v>
      </c>
      <c r="B410" s="37" t="s">
        <v>59</v>
      </c>
      <c r="C410" s="37" t="s">
        <v>465</v>
      </c>
      <c r="D410" s="96" t="s">
        <v>968</v>
      </c>
      <c r="E410" s="37" t="s">
        <v>775</v>
      </c>
      <c r="F410" s="42">
        <f>G410+H410</f>
        <v>17532.8</v>
      </c>
      <c r="G410" s="42">
        <v>16656.1</v>
      </c>
      <c r="H410" s="42">
        <v>876.7</v>
      </c>
      <c r="I410" s="42">
        <f>J410+K410</f>
        <v>7452</v>
      </c>
      <c r="J410" s="42">
        <v>7079.4</v>
      </c>
      <c r="K410" s="42">
        <v>372.6</v>
      </c>
      <c r="L410" s="42">
        <f>M410+N410</f>
        <v>7452</v>
      </c>
      <c r="M410" s="42">
        <v>7079.4</v>
      </c>
      <c r="N410" s="42">
        <v>372.6</v>
      </c>
    </row>
    <row r="411" spans="1:14" ht="31.5">
      <c r="A411" s="31" t="s">
        <v>272</v>
      </c>
      <c r="B411" s="89">
        <v>10</v>
      </c>
      <c r="C411" s="87" t="s">
        <v>942</v>
      </c>
      <c r="D411" s="37"/>
      <c r="E411" s="37"/>
      <c r="F411" s="88">
        <f>SUM(F412,F431,F435)</f>
        <v>11698.3</v>
      </c>
      <c r="G411" s="88">
        <f aca="true" t="shared" si="187" ref="G411:N411">SUM(G412,G431,G435)</f>
        <v>10450.3</v>
      </c>
      <c r="H411" s="88">
        <f t="shared" si="187"/>
        <v>1248</v>
      </c>
      <c r="I411" s="88">
        <f t="shared" si="187"/>
        <v>10566.9</v>
      </c>
      <c r="J411" s="88">
        <f t="shared" si="187"/>
        <v>10566.9</v>
      </c>
      <c r="K411" s="88">
        <f t="shared" si="187"/>
        <v>0</v>
      </c>
      <c r="L411" s="88">
        <f t="shared" si="187"/>
        <v>10981.9</v>
      </c>
      <c r="M411" s="88">
        <f t="shared" si="187"/>
        <v>10981.9</v>
      </c>
      <c r="N411" s="88">
        <f t="shared" si="187"/>
        <v>0</v>
      </c>
    </row>
    <row r="412" spans="1:14" ht="78.75">
      <c r="A412" s="32" t="s">
        <v>569</v>
      </c>
      <c r="B412" s="37">
        <v>10</v>
      </c>
      <c r="C412" s="46" t="s">
        <v>942</v>
      </c>
      <c r="D412" s="92" t="s">
        <v>581</v>
      </c>
      <c r="E412" s="37"/>
      <c r="F412" s="42">
        <f>SUM(F413,F416)</f>
        <v>10594.9</v>
      </c>
      <c r="G412" s="42">
        <f aca="true" t="shared" si="188" ref="G412:N412">SUM(G413,G416)</f>
        <v>9646.9</v>
      </c>
      <c r="H412" s="42">
        <f t="shared" si="188"/>
        <v>948</v>
      </c>
      <c r="I412" s="42">
        <f t="shared" si="188"/>
        <v>10024.9</v>
      </c>
      <c r="J412" s="42">
        <f t="shared" si="188"/>
        <v>10024.9</v>
      </c>
      <c r="K412" s="42">
        <f t="shared" si="188"/>
        <v>0</v>
      </c>
      <c r="L412" s="42">
        <f t="shared" si="188"/>
        <v>10417.9</v>
      </c>
      <c r="M412" s="42">
        <f t="shared" si="188"/>
        <v>10417.9</v>
      </c>
      <c r="N412" s="42">
        <f t="shared" si="188"/>
        <v>0</v>
      </c>
    </row>
    <row r="413" spans="1:14" ht="173.25">
      <c r="A413" s="32" t="s">
        <v>948</v>
      </c>
      <c r="B413" s="37">
        <v>10</v>
      </c>
      <c r="C413" s="46" t="s">
        <v>942</v>
      </c>
      <c r="D413" s="92" t="s">
        <v>15</v>
      </c>
      <c r="E413" s="37"/>
      <c r="F413" s="42">
        <f aca="true" t="shared" si="189" ref="F413:N414">F414</f>
        <v>948</v>
      </c>
      <c r="G413" s="42">
        <f t="shared" si="189"/>
        <v>0</v>
      </c>
      <c r="H413" s="42">
        <f t="shared" si="189"/>
        <v>948</v>
      </c>
      <c r="I413" s="42">
        <f t="shared" si="189"/>
        <v>0</v>
      </c>
      <c r="J413" s="42">
        <f t="shared" si="189"/>
        <v>0</v>
      </c>
      <c r="K413" s="42">
        <f t="shared" si="189"/>
        <v>0</v>
      </c>
      <c r="L413" s="42">
        <f t="shared" si="189"/>
        <v>0</v>
      </c>
      <c r="M413" s="42">
        <f t="shared" si="189"/>
        <v>0</v>
      </c>
      <c r="N413" s="42">
        <f t="shared" si="189"/>
        <v>0</v>
      </c>
    </row>
    <row r="414" spans="1:14" ht="78.75">
      <c r="A414" s="32" t="s">
        <v>17</v>
      </c>
      <c r="B414" s="37">
        <v>10</v>
      </c>
      <c r="C414" s="46" t="s">
        <v>942</v>
      </c>
      <c r="D414" s="92" t="s">
        <v>16</v>
      </c>
      <c r="E414" s="37"/>
      <c r="F414" s="42">
        <f t="shared" si="189"/>
        <v>948</v>
      </c>
      <c r="G414" s="42">
        <f t="shared" si="189"/>
        <v>0</v>
      </c>
      <c r="H414" s="42">
        <f t="shared" si="189"/>
        <v>948</v>
      </c>
      <c r="I414" s="42">
        <f t="shared" si="189"/>
        <v>0</v>
      </c>
      <c r="J414" s="42">
        <f t="shared" si="189"/>
        <v>0</v>
      </c>
      <c r="K414" s="42">
        <f t="shared" si="189"/>
        <v>0</v>
      </c>
      <c r="L414" s="42">
        <f t="shared" si="189"/>
        <v>0</v>
      </c>
      <c r="M414" s="42">
        <f t="shared" si="189"/>
        <v>0</v>
      </c>
      <c r="N414" s="42">
        <f t="shared" si="189"/>
        <v>0</v>
      </c>
    </row>
    <row r="415" spans="1:14" ht="126">
      <c r="A415" s="21" t="s">
        <v>647</v>
      </c>
      <c r="B415" s="37" t="s">
        <v>59</v>
      </c>
      <c r="C415" s="46" t="s">
        <v>942</v>
      </c>
      <c r="D415" s="37" t="s">
        <v>195</v>
      </c>
      <c r="E415" s="37">
        <v>600</v>
      </c>
      <c r="F415" s="42">
        <f>SUM(G415:H415)</f>
        <v>948</v>
      </c>
      <c r="G415" s="28"/>
      <c r="H415" s="28">
        <v>948</v>
      </c>
      <c r="I415" s="42">
        <f>SUM(J415:K415)</f>
        <v>0</v>
      </c>
      <c r="J415" s="28"/>
      <c r="K415" s="28"/>
      <c r="L415" s="42">
        <f>SUM(M415:N415)</f>
        <v>0</v>
      </c>
      <c r="M415" s="28"/>
      <c r="N415" s="28"/>
    </row>
    <row r="416" spans="1:14" ht="110.25">
      <c r="A416" s="32" t="s">
        <v>224</v>
      </c>
      <c r="B416" s="37">
        <v>10</v>
      </c>
      <c r="C416" s="46" t="s">
        <v>942</v>
      </c>
      <c r="D416" s="92" t="s">
        <v>453</v>
      </c>
      <c r="E416" s="37"/>
      <c r="F416" s="42">
        <f aca="true" t="shared" si="190" ref="F416:N416">SUM(F417,F420,F423,F426,F429)</f>
        <v>9646.9</v>
      </c>
      <c r="G416" s="42">
        <f t="shared" si="190"/>
        <v>9646.9</v>
      </c>
      <c r="H416" s="42">
        <f t="shared" si="190"/>
        <v>0</v>
      </c>
      <c r="I416" s="42">
        <f t="shared" si="190"/>
        <v>10024.9</v>
      </c>
      <c r="J416" s="42">
        <f t="shared" si="190"/>
        <v>10024.9</v>
      </c>
      <c r="K416" s="42">
        <f t="shared" si="190"/>
        <v>0</v>
      </c>
      <c r="L416" s="42">
        <f t="shared" si="190"/>
        <v>10417.9</v>
      </c>
      <c r="M416" s="42">
        <f t="shared" si="190"/>
        <v>10417.9</v>
      </c>
      <c r="N416" s="42">
        <f t="shared" si="190"/>
        <v>0</v>
      </c>
    </row>
    <row r="417" spans="1:14" ht="47.25">
      <c r="A417" s="32" t="s">
        <v>37</v>
      </c>
      <c r="B417" s="37">
        <v>10</v>
      </c>
      <c r="C417" s="46" t="s">
        <v>942</v>
      </c>
      <c r="D417" s="95" t="s">
        <v>61</v>
      </c>
      <c r="E417" s="37"/>
      <c r="F417" s="42">
        <f aca="true" t="shared" si="191" ref="F417:N417">SUM(F418:F419)</f>
        <v>7342</v>
      </c>
      <c r="G417" s="42">
        <f t="shared" si="191"/>
        <v>7342</v>
      </c>
      <c r="H417" s="42">
        <f t="shared" si="191"/>
        <v>0</v>
      </c>
      <c r="I417" s="42">
        <f t="shared" si="191"/>
        <v>7634</v>
      </c>
      <c r="J417" s="42">
        <f t="shared" si="191"/>
        <v>7634</v>
      </c>
      <c r="K417" s="42">
        <f t="shared" si="191"/>
        <v>0</v>
      </c>
      <c r="L417" s="42">
        <f t="shared" si="191"/>
        <v>7937</v>
      </c>
      <c r="M417" s="42">
        <f t="shared" si="191"/>
        <v>7937</v>
      </c>
      <c r="N417" s="42">
        <f t="shared" si="191"/>
        <v>0</v>
      </c>
    </row>
    <row r="418" spans="1:14" ht="189">
      <c r="A418" s="35" t="s">
        <v>603</v>
      </c>
      <c r="B418" s="37">
        <v>10</v>
      </c>
      <c r="C418" s="46" t="s">
        <v>942</v>
      </c>
      <c r="D418" s="96" t="s">
        <v>198</v>
      </c>
      <c r="E418" s="37" t="s">
        <v>428</v>
      </c>
      <c r="F418" s="42">
        <f>SUM(G418:H418)</f>
        <v>7295</v>
      </c>
      <c r="G418" s="143">
        <v>7295</v>
      </c>
      <c r="H418" s="28"/>
      <c r="I418" s="42">
        <f>SUM(J418:K418)</f>
        <v>7587</v>
      </c>
      <c r="J418" s="143">
        <v>7587</v>
      </c>
      <c r="K418" s="28"/>
      <c r="L418" s="42">
        <f>SUM(M418:N418)</f>
        <v>7890</v>
      </c>
      <c r="M418" s="28">
        <v>7890</v>
      </c>
      <c r="N418" s="28"/>
    </row>
    <row r="419" spans="1:14" ht="94.5">
      <c r="A419" s="21" t="s">
        <v>811</v>
      </c>
      <c r="B419" s="37">
        <v>10</v>
      </c>
      <c r="C419" s="46" t="s">
        <v>942</v>
      </c>
      <c r="D419" s="96" t="s">
        <v>198</v>
      </c>
      <c r="E419" s="37" t="s">
        <v>430</v>
      </c>
      <c r="F419" s="42">
        <f>SUM(G419:H419)</f>
        <v>47</v>
      </c>
      <c r="G419" s="143">
        <v>47</v>
      </c>
      <c r="H419" s="28"/>
      <c r="I419" s="42">
        <f>SUM(J419:K419)</f>
        <v>47</v>
      </c>
      <c r="J419" s="143">
        <v>47</v>
      </c>
      <c r="K419" s="28"/>
      <c r="L419" s="42">
        <f>SUM(M419:N419)</f>
        <v>47</v>
      </c>
      <c r="M419" s="28">
        <v>47</v>
      </c>
      <c r="N419" s="28"/>
    </row>
    <row r="420" spans="1:14" ht="126">
      <c r="A420" s="94" t="s">
        <v>14</v>
      </c>
      <c r="B420" s="37">
        <v>10</v>
      </c>
      <c r="C420" s="46" t="s">
        <v>942</v>
      </c>
      <c r="D420" s="92" t="s">
        <v>454</v>
      </c>
      <c r="E420" s="37"/>
      <c r="F420" s="42">
        <f>SUM(F421,F422)</f>
        <v>408</v>
      </c>
      <c r="G420" s="42">
        <f aca="true" t="shared" si="192" ref="G420:N420">SUM(G421,G422)</f>
        <v>408</v>
      </c>
      <c r="H420" s="42">
        <f t="shared" si="192"/>
        <v>0</v>
      </c>
      <c r="I420" s="42">
        <f t="shared" si="192"/>
        <v>424</v>
      </c>
      <c r="J420" s="42">
        <f t="shared" si="192"/>
        <v>424</v>
      </c>
      <c r="K420" s="42">
        <f t="shared" si="192"/>
        <v>0</v>
      </c>
      <c r="L420" s="42">
        <f t="shared" si="192"/>
        <v>441</v>
      </c>
      <c r="M420" s="42">
        <f t="shared" si="192"/>
        <v>441</v>
      </c>
      <c r="N420" s="42">
        <f t="shared" si="192"/>
        <v>0</v>
      </c>
    </row>
    <row r="421" spans="1:14" ht="236.25">
      <c r="A421" s="35" t="s">
        <v>163</v>
      </c>
      <c r="B421" s="37">
        <v>10</v>
      </c>
      <c r="C421" s="46" t="s">
        <v>942</v>
      </c>
      <c r="D421" s="96" t="s">
        <v>199</v>
      </c>
      <c r="E421" s="37" t="s">
        <v>428</v>
      </c>
      <c r="F421" s="42">
        <f>SUM(G421:H421)</f>
        <v>404</v>
      </c>
      <c r="G421" s="28">
        <v>404</v>
      </c>
      <c r="H421" s="28"/>
      <c r="I421" s="42">
        <f>SUM(J421:K421)</f>
        <v>420</v>
      </c>
      <c r="J421" s="28">
        <v>420</v>
      </c>
      <c r="K421" s="28"/>
      <c r="L421" s="42">
        <f>SUM(M421:N421)</f>
        <v>437</v>
      </c>
      <c r="M421" s="28">
        <v>437</v>
      </c>
      <c r="N421" s="28"/>
    </row>
    <row r="422" spans="1:14" ht="157.5">
      <c r="A422" s="21" t="s">
        <v>889</v>
      </c>
      <c r="B422" s="37">
        <v>10</v>
      </c>
      <c r="C422" s="46" t="s">
        <v>942</v>
      </c>
      <c r="D422" s="96" t="s">
        <v>199</v>
      </c>
      <c r="E422" s="37" t="s">
        <v>430</v>
      </c>
      <c r="F422" s="42">
        <f>SUM(G422:H422)</f>
        <v>4</v>
      </c>
      <c r="G422" s="28">
        <v>4</v>
      </c>
      <c r="H422" s="28"/>
      <c r="I422" s="42">
        <f>SUM(J422:K422)</f>
        <v>4</v>
      </c>
      <c r="J422" s="28">
        <v>4</v>
      </c>
      <c r="K422" s="28"/>
      <c r="L422" s="42">
        <f>SUM(M422:N422)</f>
        <v>4</v>
      </c>
      <c r="M422" s="28">
        <v>4</v>
      </c>
      <c r="N422" s="28"/>
    </row>
    <row r="423" spans="1:14" ht="78.75">
      <c r="A423" s="94" t="s">
        <v>413</v>
      </c>
      <c r="B423" s="37">
        <v>10</v>
      </c>
      <c r="C423" s="46" t="s">
        <v>942</v>
      </c>
      <c r="D423" s="95" t="s">
        <v>890</v>
      </c>
      <c r="E423" s="37"/>
      <c r="F423" s="42">
        <f>SUM(G423:H423)</f>
        <v>580</v>
      </c>
      <c r="G423" s="42">
        <f>SUM(G424:G425)</f>
        <v>580</v>
      </c>
      <c r="H423" s="42">
        <f>SUM(H424:H425)</f>
        <v>0</v>
      </c>
      <c r="I423" s="42">
        <f>SUM(J423:K423)</f>
        <v>601</v>
      </c>
      <c r="J423" s="42">
        <f>SUM(J424:J425)</f>
        <v>601</v>
      </c>
      <c r="K423" s="42">
        <f>SUM(K424:K425)</f>
        <v>0</v>
      </c>
      <c r="L423" s="42">
        <f>SUM(M423:N423)</f>
        <v>623</v>
      </c>
      <c r="M423" s="42">
        <f>SUM(M424:M425)</f>
        <v>623</v>
      </c>
      <c r="N423" s="42">
        <f>SUM(N424:N425)</f>
        <v>0</v>
      </c>
    </row>
    <row r="424" spans="1:14" ht="204.75">
      <c r="A424" s="35" t="s">
        <v>414</v>
      </c>
      <c r="B424" s="37">
        <v>10</v>
      </c>
      <c r="C424" s="46" t="s">
        <v>942</v>
      </c>
      <c r="D424" s="96" t="s">
        <v>200</v>
      </c>
      <c r="E424" s="37" t="s">
        <v>428</v>
      </c>
      <c r="F424" s="42">
        <f>SUM(G424:H424)</f>
        <v>521</v>
      </c>
      <c r="G424" s="28">
        <v>521</v>
      </c>
      <c r="H424" s="28"/>
      <c r="I424" s="42">
        <f>SUM(J424:K424)</f>
        <v>542</v>
      </c>
      <c r="J424" s="28">
        <v>542</v>
      </c>
      <c r="K424" s="28"/>
      <c r="L424" s="42">
        <f>SUM(M424:N424)</f>
        <v>564</v>
      </c>
      <c r="M424" s="28">
        <v>564</v>
      </c>
      <c r="N424" s="28"/>
    </row>
    <row r="425" spans="1:14" ht="110.25">
      <c r="A425" s="21" t="s">
        <v>415</v>
      </c>
      <c r="B425" s="37">
        <v>10</v>
      </c>
      <c r="C425" s="46" t="s">
        <v>942</v>
      </c>
      <c r="D425" s="96" t="s">
        <v>200</v>
      </c>
      <c r="E425" s="37" t="s">
        <v>430</v>
      </c>
      <c r="F425" s="42">
        <f>SUM(G425:H425)</f>
        <v>59</v>
      </c>
      <c r="G425" s="28">
        <v>59</v>
      </c>
      <c r="H425" s="28"/>
      <c r="I425" s="42">
        <f>SUM(J425:K425)</f>
        <v>59</v>
      </c>
      <c r="J425" s="28">
        <v>59</v>
      </c>
      <c r="K425" s="28"/>
      <c r="L425" s="42">
        <f>SUM(M425:N425)</f>
        <v>59</v>
      </c>
      <c r="M425" s="28">
        <v>59</v>
      </c>
      <c r="N425" s="28"/>
    </row>
    <row r="426" spans="1:14" ht="94.5">
      <c r="A426" s="94" t="s">
        <v>778</v>
      </c>
      <c r="B426" s="37">
        <v>10</v>
      </c>
      <c r="C426" s="46" t="s">
        <v>942</v>
      </c>
      <c r="D426" s="95" t="s">
        <v>416</v>
      </c>
      <c r="E426" s="37"/>
      <c r="F426" s="42">
        <f aca="true" t="shared" si="193" ref="F426:N426">SUM(F427:F428)</f>
        <v>1316</v>
      </c>
      <c r="G426" s="42">
        <f t="shared" si="193"/>
        <v>1316</v>
      </c>
      <c r="H426" s="42">
        <f t="shared" si="193"/>
        <v>0</v>
      </c>
      <c r="I426" s="42">
        <f t="shared" si="193"/>
        <v>1365</v>
      </c>
      <c r="J426" s="42">
        <f t="shared" si="193"/>
        <v>1365</v>
      </c>
      <c r="K426" s="42">
        <f t="shared" si="193"/>
        <v>0</v>
      </c>
      <c r="L426" s="42">
        <f t="shared" si="193"/>
        <v>1416</v>
      </c>
      <c r="M426" s="42">
        <f t="shared" si="193"/>
        <v>1416</v>
      </c>
      <c r="N426" s="42">
        <f t="shared" si="193"/>
        <v>0</v>
      </c>
    </row>
    <row r="427" spans="1:14" ht="220.5">
      <c r="A427" s="35" t="s">
        <v>776</v>
      </c>
      <c r="B427" s="37">
        <v>10</v>
      </c>
      <c r="C427" s="46" t="s">
        <v>942</v>
      </c>
      <c r="D427" s="96" t="s">
        <v>201</v>
      </c>
      <c r="E427" s="37" t="s">
        <v>428</v>
      </c>
      <c r="F427" s="42">
        <f>SUM(G427:H427)</f>
        <v>1216</v>
      </c>
      <c r="G427" s="28">
        <v>1216</v>
      </c>
      <c r="H427" s="28"/>
      <c r="I427" s="42">
        <f>SUM(J427:K427)</f>
        <v>1265</v>
      </c>
      <c r="J427" s="28">
        <v>1265</v>
      </c>
      <c r="K427" s="28"/>
      <c r="L427" s="42">
        <f>SUM(M427:N427)</f>
        <v>1316</v>
      </c>
      <c r="M427" s="28">
        <v>1316</v>
      </c>
      <c r="N427" s="28"/>
    </row>
    <row r="428" spans="1:14" ht="126">
      <c r="A428" s="21" t="s">
        <v>777</v>
      </c>
      <c r="B428" s="37">
        <v>10</v>
      </c>
      <c r="C428" s="46" t="s">
        <v>942</v>
      </c>
      <c r="D428" s="96" t="s">
        <v>201</v>
      </c>
      <c r="E428" s="37" t="s">
        <v>430</v>
      </c>
      <c r="F428" s="42">
        <f>SUM(G428:H428)</f>
        <v>100</v>
      </c>
      <c r="G428" s="28">
        <v>100</v>
      </c>
      <c r="H428" s="28"/>
      <c r="I428" s="42">
        <f>SUM(J428:K428)</f>
        <v>100</v>
      </c>
      <c r="J428" s="28">
        <v>100</v>
      </c>
      <c r="K428" s="28"/>
      <c r="L428" s="42">
        <f>SUM(M428:N428)</f>
        <v>100</v>
      </c>
      <c r="M428" s="28">
        <v>100</v>
      </c>
      <c r="N428" s="28"/>
    </row>
    <row r="429" spans="1:14" ht="63">
      <c r="A429" s="94" t="s">
        <v>780</v>
      </c>
      <c r="B429" s="37">
        <v>10</v>
      </c>
      <c r="C429" s="46" t="s">
        <v>942</v>
      </c>
      <c r="D429" s="95" t="s">
        <v>779</v>
      </c>
      <c r="E429" s="37"/>
      <c r="F429" s="42">
        <f aca="true" t="shared" si="194" ref="F429:N429">F430</f>
        <v>0.9</v>
      </c>
      <c r="G429" s="42">
        <f t="shared" si="194"/>
        <v>0.9</v>
      </c>
      <c r="H429" s="42">
        <f t="shared" si="194"/>
        <v>0</v>
      </c>
      <c r="I429" s="42">
        <f t="shared" si="194"/>
        <v>0.9</v>
      </c>
      <c r="J429" s="42">
        <f t="shared" si="194"/>
        <v>0.9</v>
      </c>
      <c r="K429" s="42">
        <f t="shared" si="194"/>
        <v>0</v>
      </c>
      <c r="L429" s="42">
        <f t="shared" si="194"/>
        <v>0.9</v>
      </c>
      <c r="M429" s="42">
        <f t="shared" si="194"/>
        <v>0.9</v>
      </c>
      <c r="N429" s="42">
        <f t="shared" si="194"/>
        <v>0</v>
      </c>
    </row>
    <row r="430" spans="1:14" ht="94.5">
      <c r="A430" s="21" t="s">
        <v>644</v>
      </c>
      <c r="B430" s="37">
        <v>10</v>
      </c>
      <c r="C430" s="46" t="s">
        <v>942</v>
      </c>
      <c r="D430" s="96" t="s">
        <v>202</v>
      </c>
      <c r="E430" s="37" t="s">
        <v>430</v>
      </c>
      <c r="F430" s="42">
        <f>SUM(G430:H430)</f>
        <v>0.9</v>
      </c>
      <c r="G430" s="28">
        <v>0.9</v>
      </c>
      <c r="H430" s="28"/>
      <c r="I430" s="42">
        <f>SUM(J430:K430)</f>
        <v>0.9</v>
      </c>
      <c r="J430" s="28">
        <v>0.9</v>
      </c>
      <c r="K430" s="28"/>
      <c r="L430" s="42">
        <f>SUM(M430:N430)</f>
        <v>0.9</v>
      </c>
      <c r="M430" s="28">
        <v>0.9</v>
      </c>
      <c r="N430" s="28"/>
    </row>
    <row r="431" spans="1:14" ht="126">
      <c r="A431" s="32" t="s">
        <v>649</v>
      </c>
      <c r="B431" s="37" t="s">
        <v>59</v>
      </c>
      <c r="C431" s="37" t="s">
        <v>942</v>
      </c>
      <c r="D431" s="95" t="s">
        <v>18</v>
      </c>
      <c r="E431" s="89"/>
      <c r="F431" s="42">
        <f>F432</f>
        <v>521</v>
      </c>
      <c r="G431" s="42">
        <f aca="true" t="shared" si="195" ref="G431:N433">G432</f>
        <v>521</v>
      </c>
      <c r="H431" s="42">
        <f t="shared" si="195"/>
        <v>0</v>
      </c>
      <c r="I431" s="42">
        <f>I432</f>
        <v>542</v>
      </c>
      <c r="J431" s="42">
        <f t="shared" si="195"/>
        <v>542</v>
      </c>
      <c r="K431" s="42">
        <f t="shared" si="195"/>
        <v>0</v>
      </c>
      <c r="L431" s="42">
        <f>L432</f>
        <v>564</v>
      </c>
      <c r="M431" s="42">
        <f t="shared" si="195"/>
        <v>564</v>
      </c>
      <c r="N431" s="42">
        <f t="shared" si="195"/>
        <v>0</v>
      </c>
    </row>
    <row r="432" spans="1:14" ht="157.5">
      <c r="A432" s="32" t="s">
        <v>650</v>
      </c>
      <c r="B432" s="37" t="s">
        <v>59</v>
      </c>
      <c r="C432" s="37" t="s">
        <v>942</v>
      </c>
      <c r="D432" s="95" t="s">
        <v>760</v>
      </c>
      <c r="E432" s="89"/>
      <c r="F432" s="42">
        <f>F433</f>
        <v>521</v>
      </c>
      <c r="G432" s="42">
        <f t="shared" si="195"/>
        <v>521</v>
      </c>
      <c r="H432" s="42">
        <f t="shared" si="195"/>
        <v>0</v>
      </c>
      <c r="I432" s="42">
        <f>I433</f>
        <v>542</v>
      </c>
      <c r="J432" s="42">
        <f t="shared" si="195"/>
        <v>542</v>
      </c>
      <c r="K432" s="42">
        <f t="shared" si="195"/>
        <v>0</v>
      </c>
      <c r="L432" s="42">
        <f>L433</f>
        <v>564</v>
      </c>
      <c r="M432" s="42">
        <f t="shared" si="195"/>
        <v>564</v>
      </c>
      <c r="N432" s="42">
        <f t="shared" si="195"/>
        <v>0</v>
      </c>
    </row>
    <row r="433" spans="1:14" ht="47.25">
      <c r="A433" s="32" t="s">
        <v>869</v>
      </c>
      <c r="B433" s="37" t="s">
        <v>59</v>
      </c>
      <c r="C433" s="37" t="s">
        <v>942</v>
      </c>
      <c r="D433" s="95" t="s">
        <v>761</v>
      </c>
      <c r="E433" s="89"/>
      <c r="F433" s="42">
        <f>F434</f>
        <v>521</v>
      </c>
      <c r="G433" s="42">
        <f t="shared" si="195"/>
        <v>521</v>
      </c>
      <c r="H433" s="42">
        <f t="shared" si="195"/>
        <v>0</v>
      </c>
      <c r="I433" s="42">
        <f>I434</f>
        <v>542</v>
      </c>
      <c r="J433" s="42">
        <f t="shared" si="195"/>
        <v>542</v>
      </c>
      <c r="K433" s="42">
        <f t="shared" si="195"/>
        <v>0</v>
      </c>
      <c r="L433" s="42">
        <f>L434</f>
        <v>564</v>
      </c>
      <c r="M433" s="42">
        <f t="shared" si="195"/>
        <v>564</v>
      </c>
      <c r="N433" s="42">
        <f t="shared" si="195"/>
        <v>0</v>
      </c>
    </row>
    <row r="434" spans="1:14" ht="173.25">
      <c r="A434" s="94" t="s">
        <v>870</v>
      </c>
      <c r="B434" s="37" t="s">
        <v>59</v>
      </c>
      <c r="C434" s="37" t="s">
        <v>942</v>
      </c>
      <c r="D434" s="96" t="s">
        <v>283</v>
      </c>
      <c r="E434" s="37" t="s">
        <v>428</v>
      </c>
      <c r="F434" s="42">
        <f>SUM(G434:H434)</f>
        <v>521</v>
      </c>
      <c r="G434" s="42">
        <v>521</v>
      </c>
      <c r="H434" s="42">
        <v>0</v>
      </c>
      <c r="I434" s="42">
        <f>SUM(J434:K434)</f>
        <v>542</v>
      </c>
      <c r="J434" s="42">
        <v>542</v>
      </c>
      <c r="K434" s="42">
        <v>0</v>
      </c>
      <c r="L434" s="42">
        <f>SUM(M434:N434)</f>
        <v>564</v>
      </c>
      <c r="M434" s="42">
        <v>564</v>
      </c>
      <c r="N434" s="42">
        <v>0</v>
      </c>
    </row>
    <row r="435" spans="1:14" ht="47.25">
      <c r="A435" s="90" t="s">
        <v>585</v>
      </c>
      <c r="B435" s="37">
        <v>10</v>
      </c>
      <c r="C435" s="46" t="s">
        <v>942</v>
      </c>
      <c r="D435" s="92" t="s">
        <v>786</v>
      </c>
      <c r="E435" s="37"/>
      <c r="F435" s="42">
        <f>F436</f>
        <v>582.4</v>
      </c>
      <c r="G435" s="42">
        <f aca="true" t="shared" si="196" ref="G435:N435">G436</f>
        <v>282.4</v>
      </c>
      <c r="H435" s="42">
        <f t="shared" si="196"/>
        <v>300</v>
      </c>
      <c r="I435" s="42">
        <f t="shared" si="196"/>
        <v>0</v>
      </c>
      <c r="J435" s="42">
        <f t="shared" si="196"/>
        <v>0</v>
      </c>
      <c r="K435" s="42">
        <f t="shared" si="196"/>
        <v>0</v>
      </c>
      <c r="L435" s="42">
        <f t="shared" si="196"/>
        <v>0</v>
      </c>
      <c r="M435" s="42">
        <f t="shared" si="196"/>
        <v>0</v>
      </c>
      <c r="N435" s="42">
        <f t="shared" si="196"/>
        <v>0</v>
      </c>
    </row>
    <row r="436" spans="1:14" ht="31.5">
      <c r="A436" s="90" t="s">
        <v>788</v>
      </c>
      <c r="B436" s="37">
        <v>10</v>
      </c>
      <c r="C436" s="46" t="s">
        <v>942</v>
      </c>
      <c r="D436" s="92" t="s">
        <v>787</v>
      </c>
      <c r="E436" s="37"/>
      <c r="F436" s="42">
        <f>SUM(F437:F438)</f>
        <v>582.4</v>
      </c>
      <c r="G436" s="42">
        <f aca="true" t="shared" si="197" ref="G436:N436">SUM(G437:G438)</f>
        <v>282.4</v>
      </c>
      <c r="H436" s="42">
        <f t="shared" si="197"/>
        <v>300</v>
      </c>
      <c r="I436" s="42">
        <f t="shared" si="197"/>
        <v>0</v>
      </c>
      <c r="J436" s="42">
        <f t="shared" si="197"/>
        <v>0</v>
      </c>
      <c r="K436" s="42">
        <f t="shared" si="197"/>
        <v>0</v>
      </c>
      <c r="L436" s="42">
        <f t="shared" si="197"/>
        <v>0</v>
      </c>
      <c r="M436" s="42">
        <f t="shared" si="197"/>
        <v>0</v>
      </c>
      <c r="N436" s="42">
        <f t="shared" si="197"/>
        <v>0</v>
      </c>
    </row>
    <row r="437" spans="1:14" ht="63">
      <c r="A437" s="106" t="s">
        <v>537</v>
      </c>
      <c r="B437" s="37" t="s">
        <v>59</v>
      </c>
      <c r="C437" s="37" t="s">
        <v>942</v>
      </c>
      <c r="D437" s="96" t="s">
        <v>884</v>
      </c>
      <c r="E437" s="37" t="s">
        <v>430</v>
      </c>
      <c r="F437" s="42">
        <f>SUM(G437:H437)</f>
        <v>300</v>
      </c>
      <c r="G437" s="42"/>
      <c r="H437" s="42">
        <v>300</v>
      </c>
      <c r="I437" s="42">
        <f>SUM(J437:K437)</f>
        <v>0</v>
      </c>
      <c r="J437" s="42"/>
      <c r="K437" s="42"/>
      <c r="L437" s="42">
        <f>SUM(M437:N437)</f>
        <v>0</v>
      </c>
      <c r="M437" s="42"/>
      <c r="N437" s="42"/>
    </row>
    <row r="438" spans="1:14" ht="189">
      <c r="A438" s="35" t="s">
        <v>135</v>
      </c>
      <c r="B438" s="37">
        <v>10</v>
      </c>
      <c r="C438" s="46" t="s">
        <v>942</v>
      </c>
      <c r="D438" s="96" t="s">
        <v>134</v>
      </c>
      <c r="E438" s="37" t="s">
        <v>430</v>
      </c>
      <c r="F438" s="42">
        <f>SUM(G438:H438)</f>
        <v>282.4</v>
      </c>
      <c r="G438" s="28">
        <v>282.4</v>
      </c>
      <c r="H438" s="28"/>
      <c r="I438" s="42">
        <f>SUM(J438:K438)</f>
        <v>0</v>
      </c>
      <c r="J438" s="28"/>
      <c r="K438" s="28"/>
      <c r="L438" s="42">
        <f>SUM(M438:N438)</f>
        <v>0</v>
      </c>
      <c r="M438" s="28"/>
      <c r="N438" s="28"/>
    </row>
    <row r="439" spans="1:14" ht="15.75" customHeight="1">
      <c r="A439" s="31" t="s">
        <v>60</v>
      </c>
      <c r="B439" s="89">
        <v>11</v>
      </c>
      <c r="C439" s="37"/>
      <c r="D439" s="37"/>
      <c r="E439" s="37"/>
      <c r="F439" s="88">
        <f>SUM(F440)</f>
        <v>45837</v>
      </c>
      <c r="G439" s="88">
        <f aca="true" t="shared" si="198" ref="G439:N439">SUM(G440)</f>
        <v>0</v>
      </c>
      <c r="H439" s="88">
        <f t="shared" si="198"/>
        <v>45837</v>
      </c>
      <c r="I439" s="88">
        <f t="shared" si="198"/>
        <v>38461</v>
      </c>
      <c r="J439" s="88">
        <f t="shared" si="198"/>
        <v>0</v>
      </c>
      <c r="K439" s="88">
        <f t="shared" si="198"/>
        <v>38461</v>
      </c>
      <c r="L439" s="88">
        <f t="shared" si="198"/>
        <v>37973</v>
      </c>
      <c r="M439" s="88">
        <f t="shared" si="198"/>
        <v>0</v>
      </c>
      <c r="N439" s="88">
        <f t="shared" si="198"/>
        <v>37973</v>
      </c>
    </row>
    <row r="440" spans="1:14" ht="15.75" customHeight="1">
      <c r="A440" s="31" t="s">
        <v>812</v>
      </c>
      <c r="B440" s="89">
        <v>11</v>
      </c>
      <c r="C440" s="87" t="s">
        <v>464</v>
      </c>
      <c r="D440" s="37"/>
      <c r="E440" s="37"/>
      <c r="F440" s="88">
        <f>SUM(F441,)</f>
        <v>45837</v>
      </c>
      <c r="G440" s="88">
        <f aca="true" t="shared" si="199" ref="G440:N440">SUM(G441,)</f>
        <v>0</v>
      </c>
      <c r="H440" s="88">
        <f t="shared" si="199"/>
        <v>45837</v>
      </c>
      <c r="I440" s="88">
        <f t="shared" si="199"/>
        <v>38461</v>
      </c>
      <c r="J440" s="88">
        <f t="shared" si="199"/>
        <v>0</v>
      </c>
      <c r="K440" s="88">
        <f t="shared" si="199"/>
        <v>38461</v>
      </c>
      <c r="L440" s="88">
        <f t="shared" si="199"/>
        <v>37973</v>
      </c>
      <c r="M440" s="88">
        <f t="shared" si="199"/>
        <v>0</v>
      </c>
      <c r="N440" s="88">
        <f t="shared" si="199"/>
        <v>37973</v>
      </c>
    </row>
    <row r="441" spans="1:14" ht="94.5">
      <c r="A441" s="32" t="s">
        <v>954</v>
      </c>
      <c r="B441" s="37" t="s">
        <v>813</v>
      </c>
      <c r="C441" s="46" t="s">
        <v>464</v>
      </c>
      <c r="D441" s="92" t="s">
        <v>822</v>
      </c>
      <c r="E441" s="37"/>
      <c r="F441" s="42">
        <f>F442</f>
        <v>45837</v>
      </c>
      <c r="G441" s="42">
        <f aca="true" t="shared" si="200" ref="G441:N441">G442</f>
        <v>0</v>
      </c>
      <c r="H441" s="42">
        <f t="shared" si="200"/>
        <v>45837</v>
      </c>
      <c r="I441" s="42">
        <f>I442</f>
        <v>38461</v>
      </c>
      <c r="J441" s="42">
        <f t="shared" si="200"/>
        <v>0</v>
      </c>
      <c r="K441" s="42">
        <f t="shared" si="200"/>
        <v>38461</v>
      </c>
      <c r="L441" s="42">
        <f>L442</f>
        <v>37973</v>
      </c>
      <c r="M441" s="42">
        <f t="shared" si="200"/>
        <v>0</v>
      </c>
      <c r="N441" s="42">
        <f t="shared" si="200"/>
        <v>37973</v>
      </c>
    </row>
    <row r="442" spans="1:14" ht="141.75">
      <c r="A442" s="32" t="s">
        <v>107</v>
      </c>
      <c r="B442" s="37" t="s">
        <v>813</v>
      </c>
      <c r="C442" s="46" t="s">
        <v>464</v>
      </c>
      <c r="D442" s="92" t="s">
        <v>824</v>
      </c>
      <c r="E442" s="37"/>
      <c r="F442" s="42">
        <f>SUM(F443,F445)</f>
        <v>45837</v>
      </c>
      <c r="G442" s="42">
        <f aca="true" t="shared" si="201" ref="G442:N442">SUM(G443,G445)</f>
        <v>0</v>
      </c>
      <c r="H442" s="42">
        <f t="shared" si="201"/>
        <v>45837</v>
      </c>
      <c r="I442" s="42">
        <f t="shared" si="201"/>
        <v>38461</v>
      </c>
      <c r="J442" s="42">
        <f t="shared" si="201"/>
        <v>0</v>
      </c>
      <c r="K442" s="42">
        <f t="shared" si="201"/>
        <v>38461</v>
      </c>
      <c r="L442" s="42">
        <f t="shared" si="201"/>
        <v>37973</v>
      </c>
      <c r="M442" s="42">
        <f t="shared" si="201"/>
        <v>0</v>
      </c>
      <c r="N442" s="42">
        <f t="shared" si="201"/>
        <v>37973</v>
      </c>
    </row>
    <row r="443" spans="1:14" ht="94.5">
      <c r="A443" s="32" t="s">
        <v>495</v>
      </c>
      <c r="B443" s="37" t="s">
        <v>813</v>
      </c>
      <c r="C443" s="46" t="s">
        <v>464</v>
      </c>
      <c r="D443" s="92" t="s">
        <v>823</v>
      </c>
      <c r="E443" s="37"/>
      <c r="F443" s="42">
        <f aca="true" t="shared" si="202" ref="F443:N443">SUM(F444:F444)</f>
        <v>42337</v>
      </c>
      <c r="G443" s="42">
        <f t="shared" si="202"/>
        <v>0</v>
      </c>
      <c r="H443" s="42">
        <f t="shared" si="202"/>
        <v>42337</v>
      </c>
      <c r="I443" s="42">
        <f t="shared" si="202"/>
        <v>38461</v>
      </c>
      <c r="J443" s="42">
        <f t="shared" si="202"/>
        <v>0</v>
      </c>
      <c r="K443" s="42">
        <f t="shared" si="202"/>
        <v>38461</v>
      </c>
      <c r="L443" s="42">
        <f t="shared" si="202"/>
        <v>37973</v>
      </c>
      <c r="M443" s="42">
        <f t="shared" si="202"/>
        <v>0</v>
      </c>
      <c r="N443" s="42">
        <f t="shared" si="202"/>
        <v>37973</v>
      </c>
    </row>
    <row r="444" spans="1:14" ht="157.5">
      <c r="A444" s="94" t="s">
        <v>592</v>
      </c>
      <c r="B444" s="37" t="s">
        <v>813</v>
      </c>
      <c r="C444" s="46" t="s">
        <v>464</v>
      </c>
      <c r="D444" s="37" t="s">
        <v>288</v>
      </c>
      <c r="E444" s="37" t="s">
        <v>53</v>
      </c>
      <c r="F444" s="42">
        <f>SUM(G444:H444)</f>
        <v>42337</v>
      </c>
      <c r="G444" s="42">
        <v>0</v>
      </c>
      <c r="H444" s="42">
        <v>42337</v>
      </c>
      <c r="I444" s="42">
        <f>SUM(J444:K444)</f>
        <v>38461</v>
      </c>
      <c r="J444" s="42">
        <v>0</v>
      </c>
      <c r="K444" s="42">
        <v>38461</v>
      </c>
      <c r="L444" s="42">
        <f>SUM(M444:N444)</f>
        <v>37973</v>
      </c>
      <c r="M444" s="42">
        <v>0</v>
      </c>
      <c r="N444" s="42">
        <v>37973</v>
      </c>
    </row>
    <row r="445" spans="1:14" ht="63">
      <c r="A445" s="94" t="s">
        <v>84</v>
      </c>
      <c r="B445" s="37" t="s">
        <v>813</v>
      </c>
      <c r="C445" s="46" t="s">
        <v>464</v>
      </c>
      <c r="D445" s="92" t="s">
        <v>85</v>
      </c>
      <c r="E445" s="37"/>
      <c r="F445" s="42">
        <f aca="true" t="shared" si="203" ref="F445:N445">SUM(F446:F446)</f>
        <v>3500</v>
      </c>
      <c r="G445" s="42">
        <f t="shared" si="203"/>
        <v>0</v>
      </c>
      <c r="H445" s="42">
        <f t="shared" si="203"/>
        <v>3500</v>
      </c>
      <c r="I445" s="42">
        <f t="shared" si="203"/>
        <v>0</v>
      </c>
      <c r="J445" s="42">
        <f t="shared" si="203"/>
        <v>0</v>
      </c>
      <c r="K445" s="42">
        <f t="shared" si="203"/>
        <v>0</v>
      </c>
      <c r="L445" s="42">
        <f t="shared" si="203"/>
        <v>0</v>
      </c>
      <c r="M445" s="42">
        <f t="shared" si="203"/>
        <v>0</v>
      </c>
      <c r="N445" s="42">
        <f t="shared" si="203"/>
        <v>0</v>
      </c>
    </row>
    <row r="446" spans="1:14" ht="157.5">
      <c r="A446" s="94" t="s">
        <v>87</v>
      </c>
      <c r="B446" s="37" t="s">
        <v>813</v>
      </c>
      <c r="C446" s="46" t="s">
        <v>464</v>
      </c>
      <c r="D446" s="37" t="s">
        <v>86</v>
      </c>
      <c r="E446" s="37" t="s">
        <v>53</v>
      </c>
      <c r="F446" s="42">
        <f>SUM(G446:H446)</f>
        <v>3500</v>
      </c>
      <c r="G446" s="42">
        <v>0</v>
      </c>
      <c r="H446" s="42">
        <v>3500</v>
      </c>
      <c r="I446" s="42">
        <f>SUM(J446:K446)</f>
        <v>0</v>
      </c>
      <c r="J446" s="42">
        <v>0</v>
      </c>
      <c r="K446" s="42"/>
      <c r="L446" s="42">
        <f>SUM(M446:N446)</f>
        <v>0</v>
      </c>
      <c r="M446" s="42">
        <v>0</v>
      </c>
      <c r="N446" s="42"/>
    </row>
    <row r="447" spans="1:14" ht="27.75" customHeight="1">
      <c r="A447" s="122" t="s">
        <v>819</v>
      </c>
      <c r="B447" s="123" t="s">
        <v>828</v>
      </c>
      <c r="C447" s="123"/>
      <c r="D447" s="123"/>
      <c r="E447" s="123"/>
      <c r="F447" s="43">
        <f>F448</f>
        <v>494</v>
      </c>
      <c r="G447" s="43">
        <f aca="true" t="shared" si="204" ref="G447:N450">G448</f>
        <v>0</v>
      </c>
      <c r="H447" s="43">
        <f t="shared" si="204"/>
        <v>494</v>
      </c>
      <c r="I447" s="43">
        <f>I448</f>
        <v>0</v>
      </c>
      <c r="J447" s="43">
        <f t="shared" si="204"/>
        <v>0</v>
      </c>
      <c r="K447" s="43">
        <f t="shared" si="204"/>
        <v>0</v>
      </c>
      <c r="L447" s="43">
        <f>L448</f>
        <v>0</v>
      </c>
      <c r="M447" s="43">
        <f t="shared" si="204"/>
        <v>0</v>
      </c>
      <c r="N447" s="43">
        <f t="shared" si="204"/>
        <v>0</v>
      </c>
    </row>
    <row r="448" spans="1:14" ht="30" customHeight="1">
      <c r="A448" s="122" t="s">
        <v>935</v>
      </c>
      <c r="B448" s="123" t="s">
        <v>828</v>
      </c>
      <c r="C448" s="124" t="s">
        <v>471</v>
      </c>
      <c r="D448" s="123"/>
      <c r="E448" s="123"/>
      <c r="F448" s="43">
        <f>F449</f>
        <v>494</v>
      </c>
      <c r="G448" s="43">
        <f t="shared" si="204"/>
        <v>0</v>
      </c>
      <c r="H448" s="43">
        <f t="shared" si="204"/>
        <v>494</v>
      </c>
      <c r="I448" s="43">
        <f>I449</f>
        <v>0</v>
      </c>
      <c r="J448" s="43">
        <f t="shared" si="204"/>
        <v>0</v>
      </c>
      <c r="K448" s="43">
        <f t="shared" si="204"/>
        <v>0</v>
      </c>
      <c r="L448" s="43">
        <f>L449</f>
        <v>0</v>
      </c>
      <c r="M448" s="43">
        <f t="shared" si="204"/>
        <v>0</v>
      </c>
      <c r="N448" s="43">
        <f t="shared" si="204"/>
        <v>0</v>
      </c>
    </row>
    <row r="449" spans="1:14" ht="47.25">
      <c r="A449" s="90" t="s">
        <v>585</v>
      </c>
      <c r="B449" s="38" t="s">
        <v>828</v>
      </c>
      <c r="C449" s="125" t="s">
        <v>471</v>
      </c>
      <c r="D449" s="92" t="s">
        <v>786</v>
      </c>
      <c r="E449" s="38"/>
      <c r="F449" s="39">
        <f>F450</f>
        <v>494</v>
      </c>
      <c r="G449" s="39">
        <f t="shared" si="204"/>
        <v>0</v>
      </c>
      <c r="H449" s="39">
        <f t="shared" si="204"/>
        <v>494</v>
      </c>
      <c r="I449" s="39">
        <f>I450</f>
        <v>0</v>
      </c>
      <c r="J449" s="39">
        <f t="shared" si="204"/>
        <v>0</v>
      </c>
      <c r="K449" s="39">
        <f t="shared" si="204"/>
        <v>0</v>
      </c>
      <c r="L449" s="39">
        <f>L450</f>
        <v>0</v>
      </c>
      <c r="M449" s="39">
        <f t="shared" si="204"/>
        <v>0</v>
      </c>
      <c r="N449" s="39">
        <f t="shared" si="204"/>
        <v>0</v>
      </c>
    </row>
    <row r="450" spans="1:14" ht="31.5">
      <c r="A450" s="90" t="s">
        <v>788</v>
      </c>
      <c r="B450" s="38" t="s">
        <v>828</v>
      </c>
      <c r="C450" s="125" t="s">
        <v>471</v>
      </c>
      <c r="D450" s="92" t="s">
        <v>787</v>
      </c>
      <c r="E450" s="38"/>
      <c r="F450" s="39">
        <f>F451</f>
        <v>494</v>
      </c>
      <c r="G450" s="39">
        <f t="shared" si="204"/>
        <v>0</v>
      </c>
      <c r="H450" s="39">
        <f t="shared" si="204"/>
        <v>494</v>
      </c>
      <c r="I450" s="39">
        <f>I451</f>
        <v>0</v>
      </c>
      <c r="J450" s="39">
        <f t="shared" si="204"/>
        <v>0</v>
      </c>
      <c r="K450" s="39">
        <f t="shared" si="204"/>
        <v>0</v>
      </c>
      <c r="L450" s="39">
        <f>L451</f>
        <v>0</v>
      </c>
      <c r="M450" s="39">
        <f t="shared" si="204"/>
        <v>0</v>
      </c>
      <c r="N450" s="39">
        <f t="shared" si="204"/>
        <v>0</v>
      </c>
    </row>
    <row r="451" spans="1:14" ht="78.75">
      <c r="A451" s="115" t="s">
        <v>623</v>
      </c>
      <c r="B451" s="38" t="s">
        <v>828</v>
      </c>
      <c r="C451" s="125" t="s">
        <v>471</v>
      </c>
      <c r="D451" s="126" t="s">
        <v>817</v>
      </c>
      <c r="E451" s="38" t="s">
        <v>818</v>
      </c>
      <c r="F451" s="39">
        <f>SUM(G451:H451)</f>
        <v>494</v>
      </c>
      <c r="G451" s="29"/>
      <c r="H451" s="28">
        <v>494</v>
      </c>
      <c r="I451" s="39">
        <f>SUM(J451:K451)</f>
        <v>0</v>
      </c>
      <c r="J451" s="29"/>
      <c r="K451" s="28"/>
      <c r="L451" s="39">
        <f>SUM(M451:N451)</f>
        <v>0</v>
      </c>
      <c r="M451" s="29"/>
      <c r="N451" s="28"/>
    </row>
    <row r="452" spans="1:14" ht="78" customHeight="1">
      <c r="A452" s="31" t="s">
        <v>434</v>
      </c>
      <c r="B452" s="89">
        <v>14</v>
      </c>
      <c r="C452" s="37"/>
      <c r="D452" s="37"/>
      <c r="E452" s="37"/>
      <c r="F452" s="88">
        <f>SUM(F453,)</f>
        <v>22285</v>
      </c>
      <c r="G452" s="88">
        <f aca="true" t="shared" si="205" ref="G452:N452">SUM(G453,)</f>
        <v>17286</v>
      </c>
      <c r="H452" s="88">
        <f t="shared" si="205"/>
        <v>4999</v>
      </c>
      <c r="I452" s="88">
        <f t="shared" si="205"/>
        <v>21755</v>
      </c>
      <c r="J452" s="88">
        <f t="shared" si="205"/>
        <v>17286</v>
      </c>
      <c r="K452" s="88">
        <f t="shared" si="205"/>
        <v>4469</v>
      </c>
      <c r="L452" s="88">
        <f t="shared" si="205"/>
        <v>21755</v>
      </c>
      <c r="M452" s="88">
        <f t="shared" si="205"/>
        <v>17286</v>
      </c>
      <c r="N452" s="88">
        <f t="shared" si="205"/>
        <v>4469</v>
      </c>
    </row>
    <row r="453" spans="1:14" ht="78.75" customHeight="1">
      <c r="A453" s="31" t="s">
        <v>249</v>
      </c>
      <c r="B453" s="89">
        <v>14</v>
      </c>
      <c r="C453" s="87" t="s">
        <v>464</v>
      </c>
      <c r="D453" s="37"/>
      <c r="E453" s="37"/>
      <c r="F453" s="88">
        <f aca="true" t="shared" si="206" ref="F453:N453">SUM(F456,F457)</f>
        <v>22285</v>
      </c>
      <c r="G453" s="88">
        <f t="shared" si="206"/>
        <v>17286</v>
      </c>
      <c r="H453" s="88">
        <f t="shared" si="206"/>
        <v>4999</v>
      </c>
      <c r="I453" s="88">
        <f t="shared" si="206"/>
        <v>21755</v>
      </c>
      <c r="J453" s="88">
        <f t="shared" si="206"/>
        <v>17286</v>
      </c>
      <c r="K453" s="88">
        <f t="shared" si="206"/>
        <v>4469</v>
      </c>
      <c r="L453" s="88">
        <f t="shared" si="206"/>
        <v>21755</v>
      </c>
      <c r="M453" s="88">
        <f t="shared" si="206"/>
        <v>17286</v>
      </c>
      <c r="N453" s="88">
        <f t="shared" si="206"/>
        <v>4469</v>
      </c>
    </row>
    <row r="454" spans="1:14" ht="47.25">
      <c r="A454" s="90" t="s">
        <v>585</v>
      </c>
      <c r="B454" s="37">
        <v>14</v>
      </c>
      <c r="C454" s="46" t="s">
        <v>464</v>
      </c>
      <c r="D454" s="95" t="s">
        <v>786</v>
      </c>
      <c r="E454" s="37"/>
      <c r="F454" s="42">
        <f aca="true" t="shared" si="207" ref="F454:N454">F455</f>
        <v>22285</v>
      </c>
      <c r="G454" s="42">
        <f t="shared" si="207"/>
        <v>17286</v>
      </c>
      <c r="H454" s="42">
        <f t="shared" si="207"/>
        <v>4999</v>
      </c>
      <c r="I454" s="42">
        <f t="shared" si="207"/>
        <v>21755</v>
      </c>
      <c r="J454" s="42">
        <f t="shared" si="207"/>
        <v>17286</v>
      </c>
      <c r="K454" s="42">
        <f t="shared" si="207"/>
        <v>4469</v>
      </c>
      <c r="L454" s="42">
        <f t="shared" si="207"/>
        <v>21755</v>
      </c>
      <c r="M454" s="42">
        <f t="shared" si="207"/>
        <v>17286</v>
      </c>
      <c r="N454" s="42">
        <f t="shared" si="207"/>
        <v>4469</v>
      </c>
    </row>
    <row r="455" spans="1:14" ht="31.5">
      <c r="A455" s="90" t="s">
        <v>788</v>
      </c>
      <c r="B455" s="37">
        <v>14</v>
      </c>
      <c r="C455" s="46" t="s">
        <v>464</v>
      </c>
      <c r="D455" s="95" t="s">
        <v>787</v>
      </c>
      <c r="E455" s="37"/>
      <c r="F455" s="42">
        <f aca="true" t="shared" si="208" ref="F455:N455">SUM(F456:F457)</f>
        <v>22285</v>
      </c>
      <c r="G455" s="42">
        <f t="shared" si="208"/>
        <v>17286</v>
      </c>
      <c r="H455" s="42">
        <f t="shared" si="208"/>
        <v>4999</v>
      </c>
      <c r="I455" s="42">
        <f t="shared" si="208"/>
        <v>21755</v>
      </c>
      <c r="J455" s="42">
        <f t="shared" si="208"/>
        <v>17286</v>
      </c>
      <c r="K455" s="42">
        <f t="shared" si="208"/>
        <v>4469</v>
      </c>
      <c r="L455" s="42">
        <f t="shared" si="208"/>
        <v>21755</v>
      </c>
      <c r="M455" s="42">
        <f t="shared" si="208"/>
        <v>17286</v>
      </c>
      <c r="N455" s="42">
        <f t="shared" si="208"/>
        <v>4469</v>
      </c>
    </row>
    <row r="456" spans="1:14" ht="110.25" customHeight="1">
      <c r="A456" s="94" t="s">
        <v>226</v>
      </c>
      <c r="B456" s="37">
        <v>14</v>
      </c>
      <c r="C456" s="46" t="s">
        <v>464</v>
      </c>
      <c r="D456" s="96" t="s">
        <v>784</v>
      </c>
      <c r="E456" s="37" t="s">
        <v>826</v>
      </c>
      <c r="F456" s="42">
        <f>SUM(G456:H456)</f>
        <v>17286</v>
      </c>
      <c r="G456" s="42">
        <v>17286</v>
      </c>
      <c r="H456" s="42"/>
      <c r="I456" s="42">
        <f>SUM(J456:K456)</f>
        <v>17286</v>
      </c>
      <c r="J456" s="42">
        <v>17286</v>
      </c>
      <c r="K456" s="42">
        <v>0</v>
      </c>
      <c r="L456" s="42">
        <f>SUM(M456:N456)</f>
        <v>17286</v>
      </c>
      <c r="M456" s="42">
        <v>17286</v>
      </c>
      <c r="N456" s="42">
        <v>0</v>
      </c>
    </row>
    <row r="457" spans="1:14" ht="63">
      <c r="A457" s="32" t="s">
        <v>754</v>
      </c>
      <c r="B457" s="37" t="s">
        <v>251</v>
      </c>
      <c r="C457" s="46" t="s">
        <v>464</v>
      </c>
      <c r="D457" s="96" t="s">
        <v>785</v>
      </c>
      <c r="E457" s="37" t="s">
        <v>826</v>
      </c>
      <c r="F457" s="42">
        <f>SUM(G457:H457)</f>
        <v>4999</v>
      </c>
      <c r="G457" s="42"/>
      <c r="H457" s="42">
        <v>4999</v>
      </c>
      <c r="I457" s="42">
        <f>SUM(J457:K457)</f>
        <v>4469</v>
      </c>
      <c r="J457" s="42"/>
      <c r="K457" s="42">
        <v>4469</v>
      </c>
      <c r="L457" s="42">
        <f>SUM(M457:N457)</f>
        <v>4469</v>
      </c>
      <c r="M457" s="42"/>
      <c r="N457" s="42">
        <v>4469</v>
      </c>
    </row>
    <row r="458" spans="1:14" ht="30.75" customHeight="1">
      <c r="A458" s="122" t="s">
        <v>846</v>
      </c>
      <c r="B458" s="123"/>
      <c r="C458" s="123"/>
      <c r="D458" s="123"/>
      <c r="E458" s="123"/>
      <c r="F458" s="43">
        <f aca="true" t="shared" si="209" ref="F458:N458">SUM(F10,F60,F82,F130,F171,F182,F246,F295,F302,F439,F447,F452)</f>
        <v>1322195.9</v>
      </c>
      <c r="G458" s="43">
        <f t="shared" si="209"/>
        <v>787227.9999999999</v>
      </c>
      <c r="H458" s="43">
        <f t="shared" si="209"/>
        <v>534967.9</v>
      </c>
      <c r="I458" s="43">
        <f t="shared" si="209"/>
        <v>1159056.7999999998</v>
      </c>
      <c r="J458" s="43">
        <f t="shared" si="209"/>
        <v>703349.7</v>
      </c>
      <c r="K458" s="43">
        <f t="shared" si="209"/>
        <v>455707.1</v>
      </c>
      <c r="L458" s="43">
        <f t="shared" si="209"/>
        <v>1065919.4</v>
      </c>
      <c r="M458" s="43">
        <f t="shared" si="209"/>
        <v>614224.8</v>
      </c>
      <c r="N458" s="43">
        <f t="shared" si="209"/>
        <v>451694.6</v>
      </c>
    </row>
    <row r="459" spans="1:14" ht="15.75">
      <c r="A459" s="150"/>
      <c r="B459" s="151"/>
      <c r="C459" s="151"/>
      <c r="D459" s="151"/>
      <c r="E459" s="151"/>
      <c r="F459" s="44"/>
      <c r="G459" s="44"/>
      <c r="H459" s="44"/>
      <c r="I459" s="44"/>
      <c r="J459" s="44"/>
      <c r="K459" s="44"/>
      <c r="L459" s="44"/>
      <c r="M459" s="44"/>
      <c r="N459" s="44"/>
    </row>
  </sheetData>
  <sheetProtection/>
  <mergeCells count="19">
    <mergeCell ref="N8:N9"/>
    <mergeCell ref="I8:I9"/>
    <mergeCell ref="J8:J9"/>
    <mergeCell ref="K8:K9"/>
    <mergeCell ref="L8:L9"/>
    <mergeCell ref="M8:M9"/>
    <mergeCell ref="A4:M4"/>
    <mergeCell ref="A1:L1"/>
    <mergeCell ref="A2:L2"/>
    <mergeCell ref="A3:L3"/>
    <mergeCell ref="D8:D9"/>
    <mergeCell ref="A6:L6"/>
    <mergeCell ref="G8:G9"/>
    <mergeCell ref="H8:H9"/>
    <mergeCell ref="A8:A9"/>
    <mergeCell ref="B8:B9"/>
    <mergeCell ref="C8:C9"/>
    <mergeCell ref="E8:E9"/>
    <mergeCell ref="F8:F9"/>
  </mergeCells>
  <printOptions/>
  <pageMargins left="0.5905511811023623" right="0" top="0.3937007874015748" bottom="0.1968503937007874" header="0" footer="0"/>
  <pageSetup firstPageNumber="104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2"/>
  <sheetViews>
    <sheetView zoomScale="80" zoomScaleNormal="80" workbookViewId="0" topLeftCell="A1">
      <selection activeCell="U11" sqref="U11"/>
    </sheetView>
  </sheetViews>
  <sheetFormatPr defaultColWidth="9.00390625" defaultRowHeight="12.75"/>
  <cols>
    <col min="1" max="1" width="34.375" style="145" customWidth="1"/>
    <col min="2" max="2" width="14.75390625" style="147" customWidth="1"/>
    <col min="3" max="3" width="5.625" style="147" customWidth="1"/>
    <col min="4" max="4" width="4.75390625" style="147" customWidth="1"/>
    <col min="5" max="5" width="5.00390625" style="147" customWidth="1"/>
    <col min="6" max="6" width="13.00390625" style="45" customWidth="1"/>
    <col min="7" max="7" width="11.25390625" style="68" hidden="1" customWidth="1"/>
    <col min="8" max="8" width="11.375" style="68" hidden="1" customWidth="1"/>
    <col min="9" max="9" width="12.75390625" style="45" customWidth="1"/>
    <col min="10" max="10" width="12.75390625" style="68" hidden="1" customWidth="1"/>
    <col min="11" max="11" width="10.75390625" style="68" hidden="1" customWidth="1"/>
    <col min="12" max="12" width="12.75390625" style="45" customWidth="1"/>
    <col min="13" max="13" width="14.625" style="68" hidden="1" customWidth="1"/>
    <col min="14" max="14" width="13.625" style="68" hidden="1" customWidth="1"/>
    <col min="15" max="16384" width="9.125" style="41" customWidth="1"/>
  </cols>
  <sheetData>
    <row r="1" spans="1:14" s="26" customFormat="1" ht="18.75">
      <c r="A1" s="204" t="s">
        <v>336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61"/>
      <c r="N1" s="61"/>
    </row>
    <row r="2" spans="1:14" s="26" customFormat="1" ht="18.75">
      <c r="A2" s="204" t="s">
        <v>340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61"/>
      <c r="N2" s="61"/>
    </row>
    <row r="3" spans="1:14" s="26" customFormat="1" ht="18.75">
      <c r="A3" s="204" t="s">
        <v>291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61"/>
      <c r="N3" s="61"/>
    </row>
    <row r="4" spans="1:14" s="26" customFormat="1" ht="18.75">
      <c r="A4" s="204" t="s">
        <v>886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61"/>
    </row>
    <row r="5" spans="1:14" s="26" customFormat="1" ht="18.75">
      <c r="A5" s="152"/>
      <c r="B5" s="64"/>
      <c r="C5" s="64"/>
      <c r="D5" s="64"/>
      <c r="E5" s="64"/>
      <c r="F5" s="65"/>
      <c r="G5" s="61"/>
      <c r="H5" s="61"/>
      <c r="I5" s="65"/>
      <c r="J5" s="61"/>
      <c r="K5" s="61"/>
      <c r="L5" s="65"/>
      <c r="M5" s="61"/>
      <c r="N5" s="61"/>
    </row>
    <row r="6" spans="1:14" s="26" customFormat="1" ht="79.5" customHeight="1">
      <c r="A6" s="211" t="s">
        <v>966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61"/>
      <c r="N6" s="61"/>
    </row>
    <row r="7" spans="1:14" s="26" customFormat="1" ht="26.25" customHeight="1">
      <c r="A7" s="66"/>
      <c r="B7" s="67"/>
      <c r="C7" s="67"/>
      <c r="D7" s="67"/>
      <c r="E7" s="67"/>
      <c r="G7" s="153"/>
      <c r="H7" s="153"/>
      <c r="I7" s="153"/>
      <c r="J7" s="153"/>
      <c r="K7" s="153"/>
      <c r="L7" s="79" t="s">
        <v>840</v>
      </c>
      <c r="M7" s="154"/>
      <c r="N7" s="61"/>
    </row>
    <row r="8" spans="1:14" s="30" customFormat="1" ht="12.75">
      <c r="A8" s="197" t="s">
        <v>841</v>
      </c>
      <c r="B8" s="196" t="s">
        <v>843</v>
      </c>
      <c r="C8" s="196" t="s">
        <v>8</v>
      </c>
      <c r="D8" s="196" t="s">
        <v>842</v>
      </c>
      <c r="E8" s="196" t="s">
        <v>9</v>
      </c>
      <c r="F8" s="208" t="s">
        <v>901</v>
      </c>
      <c r="G8" s="205" t="s">
        <v>844</v>
      </c>
      <c r="H8" s="205" t="s">
        <v>845</v>
      </c>
      <c r="I8" s="208" t="s">
        <v>448</v>
      </c>
      <c r="J8" s="205" t="s">
        <v>844</v>
      </c>
      <c r="K8" s="205" t="s">
        <v>845</v>
      </c>
      <c r="L8" s="200" t="s">
        <v>323</v>
      </c>
      <c r="M8" s="210" t="s">
        <v>844</v>
      </c>
      <c r="N8" s="205" t="s">
        <v>845</v>
      </c>
    </row>
    <row r="9" spans="1:14" s="30" customFormat="1" ht="32.25" customHeight="1">
      <c r="A9" s="197"/>
      <c r="B9" s="196"/>
      <c r="C9" s="196"/>
      <c r="D9" s="196"/>
      <c r="E9" s="196"/>
      <c r="F9" s="209"/>
      <c r="G9" s="206"/>
      <c r="H9" s="206"/>
      <c r="I9" s="209"/>
      <c r="J9" s="206"/>
      <c r="K9" s="206"/>
      <c r="L9" s="200"/>
      <c r="M9" s="210"/>
      <c r="N9" s="206"/>
    </row>
    <row r="10" spans="1:14" s="80" customFormat="1" ht="78.75">
      <c r="A10" s="27" t="s">
        <v>566</v>
      </c>
      <c r="B10" s="31" t="s">
        <v>463</v>
      </c>
      <c r="C10" s="155"/>
      <c r="D10" s="155"/>
      <c r="E10" s="155"/>
      <c r="F10" s="47">
        <f>SUM(F11,F19,F23,)</f>
        <v>7653.4</v>
      </c>
      <c r="G10" s="47">
        <f aca="true" t="shared" si="0" ref="G10:L10">SUM(G11,G19,G23,)</f>
        <v>1314</v>
      </c>
      <c r="H10" s="47">
        <f t="shared" si="0"/>
        <v>6339.4</v>
      </c>
      <c r="I10" s="47">
        <f t="shared" si="0"/>
        <v>6240</v>
      </c>
      <c r="J10" s="47">
        <f t="shared" si="0"/>
        <v>1361</v>
      </c>
      <c r="K10" s="47">
        <f t="shared" si="0"/>
        <v>4879</v>
      </c>
      <c r="L10" s="47">
        <f t="shared" si="0"/>
        <v>5906</v>
      </c>
      <c r="M10" s="47">
        <f>SUM(M11,M19,M23,)</f>
        <v>1410</v>
      </c>
      <c r="N10" s="47">
        <f>SUM(N11,N19,N23,)</f>
        <v>4496</v>
      </c>
    </row>
    <row r="11" spans="1:14" s="30" customFormat="1" ht="147.75" customHeight="1">
      <c r="A11" s="27" t="s">
        <v>225</v>
      </c>
      <c r="B11" s="31" t="s">
        <v>123</v>
      </c>
      <c r="C11" s="84"/>
      <c r="D11" s="84"/>
      <c r="E11" s="84"/>
      <c r="F11" s="47">
        <f aca="true" t="shared" si="1" ref="F11:N11">SUM(F12,F17,F15)</f>
        <v>1929.6</v>
      </c>
      <c r="G11" s="47">
        <f t="shared" si="1"/>
        <v>571</v>
      </c>
      <c r="H11" s="47">
        <f t="shared" si="1"/>
        <v>1358.6</v>
      </c>
      <c r="I11" s="47">
        <f t="shared" si="1"/>
        <v>1142</v>
      </c>
      <c r="J11" s="47">
        <f t="shared" si="1"/>
        <v>592</v>
      </c>
      <c r="K11" s="47">
        <f t="shared" si="1"/>
        <v>550</v>
      </c>
      <c r="L11" s="47">
        <f t="shared" si="1"/>
        <v>614</v>
      </c>
      <c r="M11" s="47">
        <f t="shared" si="1"/>
        <v>614</v>
      </c>
      <c r="N11" s="47">
        <f t="shared" si="1"/>
        <v>0</v>
      </c>
    </row>
    <row r="12" spans="1:14" s="30" customFormat="1" ht="78.75">
      <c r="A12" s="94" t="s">
        <v>461</v>
      </c>
      <c r="B12" s="21" t="s">
        <v>462</v>
      </c>
      <c r="C12" s="84"/>
      <c r="D12" s="84"/>
      <c r="E12" s="84"/>
      <c r="F12" s="48">
        <f>SUM(F13:F14)</f>
        <v>571</v>
      </c>
      <c r="G12" s="48">
        <f aca="true" t="shared" si="2" ref="G12:N12">SUM(G13:G14)</f>
        <v>571</v>
      </c>
      <c r="H12" s="48">
        <f t="shared" si="2"/>
        <v>0</v>
      </c>
      <c r="I12" s="48">
        <f t="shared" si="2"/>
        <v>592</v>
      </c>
      <c r="J12" s="48">
        <f t="shared" si="2"/>
        <v>592</v>
      </c>
      <c r="K12" s="48">
        <f t="shared" si="2"/>
        <v>0</v>
      </c>
      <c r="L12" s="48">
        <f t="shared" si="2"/>
        <v>614</v>
      </c>
      <c r="M12" s="48">
        <f t="shared" si="2"/>
        <v>614</v>
      </c>
      <c r="N12" s="48">
        <f t="shared" si="2"/>
        <v>0</v>
      </c>
    </row>
    <row r="13" spans="1:14" ht="189">
      <c r="A13" s="35" t="s">
        <v>13</v>
      </c>
      <c r="B13" s="96" t="s">
        <v>279</v>
      </c>
      <c r="C13" s="37" t="s">
        <v>428</v>
      </c>
      <c r="D13" s="46" t="s">
        <v>942</v>
      </c>
      <c r="E13" s="46" t="s">
        <v>470</v>
      </c>
      <c r="F13" s="42">
        <f>SUM(G13:H13)</f>
        <v>521</v>
      </c>
      <c r="G13" s="28">
        <v>521</v>
      </c>
      <c r="H13" s="28"/>
      <c r="I13" s="42">
        <f>SUM(J13:K13)</f>
        <v>592</v>
      </c>
      <c r="J13" s="28">
        <v>592</v>
      </c>
      <c r="K13" s="28"/>
      <c r="L13" s="42">
        <f>SUM(M13:N13)</f>
        <v>614</v>
      </c>
      <c r="M13" s="28">
        <v>614</v>
      </c>
      <c r="N13" s="28"/>
    </row>
    <row r="14" spans="1:14" ht="110.25">
      <c r="A14" s="35" t="s">
        <v>808</v>
      </c>
      <c r="B14" s="96" t="s">
        <v>279</v>
      </c>
      <c r="C14" s="37" t="s">
        <v>430</v>
      </c>
      <c r="D14" s="46" t="s">
        <v>942</v>
      </c>
      <c r="E14" s="46" t="s">
        <v>470</v>
      </c>
      <c r="F14" s="42">
        <f>SUM(G14:H14)</f>
        <v>50</v>
      </c>
      <c r="G14" s="28">
        <v>50</v>
      </c>
      <c r="H14" s="28"/>
      <c r="I14" s="42">
        <f>SUM(J14:K14)</f>
        <v>0</v>
      </c>
      <c r="J14" s="28"/>
      <c r="K14" s="28"/>
      <c r="L14" s="42">
        <f>SUM(M14:N14)</f>
        <v>0</v>
      </c>
      <c r="M14" s="28"/>
      <c r="N14" s="28"/>
    </row>
    <row r="15" spans="1:14" ht="78.75">
      <c r="A15" s="107" t="s">
        <v>910</v>
      </c>
      <c r="B15" s="21" t="s">
        <v>670</v>
      </c>
      <c r="C15" s="37"/>
      <c r="D15" s="46"/>
      <c r="E15" s="46"/>
      <c r="F15" s="42">
        <f>F16</f>
        <v>150</v>
      </c>
      <c r="G15" s="42">
        <f aca="true" t="shared" si="3" ref="G15:N15">G16</f>
        <v>0</v>
      </c>
      <c r="H15" s="42">
        <f t="shared" si="3"/>
        <v>150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</row>
    <row r="16" spans="1:14" ht="110.25">
      <c r="A16" s="107" t="s">
        <v>321</v>
      </c>
      <c r="B16" s="96" t="s">
        <v>909</v>
      </c>
      <c r="C16" s="37" t="s">
        <v>57</v>
      </c>
      <c r="D16" s="37" t="s">
        <v>939</v>
      </c>
      <c r="E16" s="37" t="s">
        <v>251</v>
      </c>
      <c r="F16" s="42">
        <f>SUM(G16:H16)</f>
        <v>150</v>
      </c>
      <c r="G16" s="28"/>
      <c r="H16" s="42">
        <v>150</v>
      </c>
      <c r="I16" s="42">
        <f>SUM(J16:K16)</f>
        <v>0</v>
      </c>
      <c r="J16" s="28"/>
      <c r="K16" s="28"/>
      <c r="L16" s="42">
        <f>SUM(M16:N16)</f>
        <v>0</v>
      </c>
      <c r="M16" s="118"/>
      <c r="N16" s="28"/>
    </row>
    <row r="17" spans="1:14" ht="63">
      <c r="A17" s="107" t="s">
        <v>243</v>
      </c>
      <c r="B17" s="102" t="s">
        <v>671</v>
      </c>
      <c r="C17" s="37"/>
      <c r="D17" s="46"/>
      <c r="E17" s="46"/>
      <c r="F17" s="42">
        <f>F18</f>
        <v>1208.6</v>
      </c>
      <c r="G17" s="42">
        <f aca="true" t="shared" si="4" ref="G17:N17">G18</f>
        <v>0</v>
      </c>
      <c r="H17" s="42">
        <f t="shared" si="4"/>
        <v>1208.6</v>
      </c>
      <c r="I17" s="42">
        <f t="shared" si="4"/>
        <v>550</v>
      </c>
      <c r="J17" s="42">
        <f t="shared" si="4"/>
        <v>0</v>
      </c>
      <c r="K17" s="42">
        <f t="shared" si="4"/>
        <v>550</v>
      </c>
      <c r="L17" s="42">
        <f t="shared" si="4"/>
        <v>0</v>
      </c>
      <c r="M17" s="42">
        <f t="shared" si="4"/>
        <v>0</v>
      </c>
      <c r="N17" s="42">
        <f t="shared" si="4"/>
        <v>0</v>
      </c>
    </row>
    <row r="18" spans="1:14" ht="94.5">
      <c r="A18" s="107" t="s">
        <v>241</v>
      </c>
      <c r="B18" s="36" t="s">
        <v>242</v>
      </c>
      <c r="C18" s="37" t="s">
        <v>430</v>
      </c>
      <c r="D18" s="101" t="s">
        <v>939</v>
      </c>
      <c r="E18" s="36" t="s">
        <v>251</v>
      </c>
      <c r="F18" s="42">
        <f>SUM(G18:H18)</f>
        <v>1208.6</v>
      </c>
      <c r="G18" s="28"/>
      <c r="H18" s="42">
        <f>997.4+211.2</f>
        <v>1208.6</v>
      </c>
      <c r="I18" s="42">
        <f>SUM(J18:K18)</f>
        <v>550</v>
      </c>
      <c r="J18" s="28"/>
      <c r="K18" s="28">
        <v>550</v>
      </c>
      <c r="L18" s="42">
        <f>SUM(M18:N18)</f>
        <v>0</v>
      </c>
      <c r="M18" s="118"/>
      <c r="N18" s="28"/>
    </row>
    <row r="19" spans="1:14" s="40" customFormat="1" ht="141.75">
      <c r="A19" s="27" t="s">
        <v>950</v>
      </c>
      <c r="B19" s="148" t="s">
        <v>672</v>
      </c>
      <c r="C19" s="89"/>
      <c r="D19" s="89"/>
      <c r="E19" s="89"/>
      <c r="F19" s="88">
        <f aca="true" t="shared" si="5" ref="F19:N19">F20</f>
        <v>743</v>
      </c>
      <c r="G19" s="88">
        <f t="shared" si="5"/>
        <v>743</v>
      </c>
      <c r="H19" s="88">
        <f t="shared" si="5"/>
        <v>0</v>
      </c>
      <c r="I19" s="88">
        <f t="shared" si="5"/>
        <v>769</v>
      </c>
      <c r="J19" s="88">
        <f t="shared" si="5"/>
        <v>769</v>
      </c>
      <c r="K19" s="88">
        <f t="shared" si="5"/>
        <v>0</v>
      </c>
      <c r="L19" s="88">
        <f t="shared" si="5"/>
        <v>796</v>
      </c>
      <c r="M19" s="156">
        <f t="shared" si="5"/>
        <v>796</v>
      </c>
      <c r="N19" s="88">
        <f t="shared" si="5"/>
        <v>0</v>
      </c>
    </row>
    <row r="20" spans="1:14" s="40" customFormat="1" ht="78.75">
      <c r="A20" s="32" t="s">
        <v>781</v>
      </c>
      <c r="B20" s="95" t="s">
        <v>673</v>
      </c>
      <c r="C20" s="89"/>
      <c r="D20" s="89"/>
      <c r="E20" s="89"/>
      <c r="F20" s="42">
        <f>SUM(F21:F22)</f>
        <v>743</v>
      </c>
      <c r="G20" s="42">
        <f aca="true" t="shared" si="6" ref="G20:N20">SUM(G21:G22)</f>
        <v>743</v>
      </c>
      <c r="H20" s="42">
        <f t="shared" si="6"/>
        <v>0</v>
      </c>
      <c r="I20" s="42">
        <f t="shared" si="6"/>
        <v>769</v>
      </c>
      <c r="J20" s="42">
        <f t="shared" si="6"/>
        <v>769</v>
      </c>
      <c r="K20" s="42">
        <f t="shared" si="6"/>
        <v>0</v>
      </c>
      <c r="L20" s="42">
        <f t="shared" si="6"/>
        <v>796</v>
      </c>
      <c r="M20" s="42">
        <f t="shared" si="6"/>
        <v>796</v>
      </c>
      <c r="N20" s="42">
        <f t="shared" si="6"/>
        <v>0</v>
      </c>
    </row>
    <row r="21" spans="1:14" ht="189">
      <c r="A21" s="35" t="s">
        <v>122</v>
      </c>
      <c r="B21" s="96" t="s">
        <v>278</v>
      </c>
      <c r="C21" s="37" t="s">
        <v>428</v>
      </c>
      <c r="D21" s="46" t="s">
        <v>464</v>
      </c>
      <c r="E21" s="37" t="s">
        <v>791</v>
      </c>
      <c r="F21" s="42">
        <f>SUM(G21:H21)</f>
        <v>652</v>
      </c>
      <c r="G21" s="28">
        <v>652</v>
      </c>
      <c r="H21" s="28"/>
      <c r="I21" s="42">
        <f>SUM(J21:K21)</f>
        <v>769</v>
      </c>
      <c r="J21" s="28">
        <v>769</v>
      </c>
      <c r="K21" s="28"/>
      <c r="L21" s="42">
        <f>SUM(M21:N21)</f>
        <v>796</v>
      </c>
      <c r="M21" s="28">
        <v>796</v>
      </c>
      <c r="N21" s="28"/>
    </row>
    <row r="22" spans="1:14" ht="110.25">
      <c r="A22" s="35" t="s">
        <v>806</v>
      </c>
      <c r="B22" s="96" t="s">
        <v>278</v>
      </c>
      <c r="C22" s="37" t="s">
        <v>430</v>
      </c>
      <c r="D22" s="46" t="s">
        <v>464</v>
      </c>
      <c r="E22" s="37" t="s">
        <v>791</v>
      </c>
      <c r="F22" s="42">
        <f>SUM(G22:H22)</f>
        <v>91</v>
      </c>
      <c r="G22" s="28">
        <v>91</v>
      </c>
      <c r="H22" s="28"/>
      <c r="I22" s="42">
        <f>SUM(J22:K22)</f>
        <v>0</v>
      </c>
      <c r="J22" s="28"/>
      <c r="K22" s="28"/>
      <c r="L22" s="42">
        <f>SUM(M22:N22)</f>
        <v>0</v>
      </c>
      <c r="M22" s="28"/>
      <c r="N22" s="28"/>
    </row>
    <row r="23" spans="1:14" s="40" customFormat="1" ht="189">
      <c r="A23" s="27" t="s">
        <v>648</v>
      </c>
      <c r="B23" s="157" t="s">
        <v>674</v>
      </c>
      <c r="C23" s="144"/>
      <c r="D23" s="144"/>
      <c r="E23" s="144"/>
      <c r="F23" s="29">
        <f>SUM(F24,F27)</f>
        <v>4980.8</v>
      </c>
      <c r="G23" s="29">
        <f aca="true" t="shared" si="7" ref="G23:N23">SUM(G24,G27)</f>
        <v>0</v>
      </c>
      <c r="H23" s="29">
        <f t="shared" si="7"/>
        <v>4980.8</v>
      </c>
      <c r="I23" s="29">
        <f t="shared" si="7"/>
        <v>4329</v>
      </c>
      <c r="J23" s="29">
        <f t="shared" si="7"/>
        <v>0</v>
      </c>
      <c r="K23" s="29">
        <f t="shared" si="7"/>
        <v>4329</v>
      </c>
      <c r="L23" s="29">
        <f t="shared" si="7"/>
        <v>4496</v>
      </c>
      <c r="M23" s="29">
        <f t="shared" si="7"/>
        <v>0</v>
      </c>
      <c r="N23" s="29">
        <f t="shared" si="7"/>
        <v>4496</v>
      </c>
    </row>
    <row r="24" spans="1:14" s="40" customFormat="1" ht="63">
      <c r="A24" s="94" t="s">
        <v>768</v>
      </c>
      <c r="B24" s="102" t="s">
        <v>767</v>
      </c>
      <c r="C24" s="144"/>
      <c r="D24" s="144"/>
      <c r="E24" s="144"/>
      <c r="F24" s="28">
        <f aca="true" t="shared" si="8" ref="F24:N24">SUM(F25:F26)</f>
        <v>4257.5</v>
      </c>
      <c r="G24" s="28">
        <f t="shared" si="8"/>
        <v>0</v>
      </c>
      <c r="H24" s="28">
        <f t="shared" si="8"/>
        <v>4257.5</v>
      </c>
      <c r="I24" s="28">
        <f t="shared" si="8"/>
        <v>4329</v>
      </c>
      <c r="J24" s="28">
        <f t="shared" si="8"/>
        <v>0</v>
      </c>
      <c r="K24" s="28">
        <f t="shared" si="8"/>
        <v>4329</v>
      </c>
      <c r="L24" s="28">
        <f t="shared" si="8"/>
        <v>4496</v>
      </c>
      <c r="M24" s="28">
        <f t="shared" si="8"/>
        <v>0</v>
      </c>
      <c r="N24" s="28">
        <f t="shared" si="8"/>
        <v>4496</v>
      </c>
    </row>
    <row r="25" spans="1:14" ht="204.75">
      <c r="A25" s="32" t="s">
        <v>395</v>
      </c>
      <c r="B25" s="36" t="s">
        <v>282</v>
      </c>
      <c r="C25" s="103">
        <v>100</v>
      </c>
      <c r="D25" s="101" t="s">
        <v>939</v>
      </c>
      <c r="E25" s="36" t="s">
        <v>59</v>
      </c>
      <c r="F25" s="42">
        <f>SUM(G25:H25)</f>
        <v>3896</v>
      </c>
      <c r="G25" s="42">
        <v>0</v>
      </c>
      <c r="H25" s="42">
        <v>3896</v>
      </c>
      <c r="I25" s="42">
        <f>SUM(J25:K25)</f>
        <v>4176</v>
      </c>
      <c r="J25" s="42">
        <v>0</v>
      </c>
      <c r="K25" s="42">
        <v>4176</v>
      </c>
      <c r="L25" s="42">
        <f>SUM(M25:N25)</f>
        <v>4343</v>
      </c>
      <c r="M25" s="42">
        <v>0</v>
      </c>
      <c r="N25" s="42">
        <v>4343</v>
      </c>
    </row>
    <row r="26" spans="1:14" ht="126">
      <c r="A26" s="158" t="s">
        <v>634</v>
      </c>
      <c r="B26" s="36" t="s">
        <v>282</v>
      </c>
      <c r="C26" s="103">
        <v>200</v>
      </c>
      <c r="D26" s="101" t="s">
        <v>939</v>
      </c>
      <c r="E26" s="36" t="s">
        <v>59</v>
      </c>
      <c r="F26" s="42">
        <f>SUM(G26:H26)</f>
        <v>361.5</v>
      </c>
      <c r="G26" s="42"/>
      <c r="H26" s="42">
        <v>361.5</v>
      </c>
      <c r="I26" s="42">
        <f>SUM(J26:K26)</f>
        <v>153</v>
      </c>
      <c r="J26" s="42"/>
      <c r="K26" s="42">
        <v>153</v>
      </c>
      <c r="L26" s="42">
        <f>SUM(M26:N26)</f>
        <v>153</v>
      </c>
      <c r="M26" s="42"/>
      <c r="N26" s="42">
        <v>153</v>
      </c>
    </row>
    <row r="27" spans="1:14" ht="63">
      <c r="A27" s="94" t="s">
        <v>159</v>
      </c>
      <c r="B27" s="102" t="s">
        <v>160</v>
      </c>
      <c r="C27" s="103"/>
      <c r="D27" s="101" t="s">
        <v>939</v>
      </c>
      <c r="E27" s="36" t="s">
        <v>59</v>
      </c>
      <c r="F27" s="42">
        <f>F28</f>
        <v>723.3</v>
      </c>
      <c r="G27" s="42">
        <f aca="true" t="shared" si="9" ref="G27:N27">G28</f>
        <v>0</v>
      </c>
      <c r="H27" s="42">
        <f t="shared" si="9"/>
        <v>723.3</v>
      </c>
      <c r="I27" s="42">
        <f t="shared" si="9"/>
        <v>0</v>
      </c>
      <c r="J27" s="42">
        <f t="shared" si="9"/>
        <v>0</v>
      </c>
      <c r="K27" s="42">
        <f t="shared" si="9"/>
        <v>0</v>
      </c>
      <c r="L27" s="42">
        <f t="shared" si="9"/>
        <v>0</v>
      </c>
      <c r="M27" s="42">
        <f t="shared" si="9"/>
        <v>0</v>
      </c>
      <c r="N27" s="42">
        <f t="shared" si="9"/>
        <v>0</v>
      </c>
    </row>
    <row r="28" spans="1:14" ht="94.5">
      <c r="A28" s="94" t="s">
        <v>162</v>
      </c>
      <c r="B28" s="36" t="s">
        <v>161</v>
      </c>
      <c r="C28" s="103">
        <v>200</v>
      </c>
      <c r="D28" s="101" t="s">
        <v>939</v>
      </c>
      <c r="E28" s="36" t="s">
        <v>59</v>
      </c>
      <c r="F28" s="42">
        <f>SUM(G28:H28)</f>
        <v>723.3</v>
      </c>
      <c r="G28" s="42"/>
      <c r="H28" s="42">
        <f>73.3+650</f>
        <v>723.3</v>
      </c>
      <c r="I28" s="42"/>
      <c r="J28" s="42"/>
      <c r="K28" s="42"/>
      <c r="L28" s="42"/>
      <c r="M28" s="42"/>
      <c r="N28" s="42"/>
    </row>
    <row r="29" spans="1:14" ht="63">
      <c r="A29" s="27" t="s">
        <v>833</v>
      </c>
      <c r="B29" s="159" t="s">
        <v>675</v>
      </c>
      <c r="C29" s="123"/>
      <c r="D29" s="123"/>
      <c r="E29" s="123"/>
      <c r="F29" s="43">
        <f aca="true" t="shared" si="10" ref="F29:N29">SUM(F30,F41,F61,F67)</f>
        <v>649590.9999999999</v>
      </c>
      <c r="G29" s="43">
        <f t="shared" si="10"/>
        <v>474440.19999999995</v>
      </c>
      <c r="H29" s="43">
        <f t="shared" si="10"/>
        <v>175150.8</v>
      </c>
      <c r="I29" s="43">
        <f t="shared" si="10"/>
        <v>569850.1</v>
      </c>
      <c r="J29" s="43">
        <f t="shared" si="10"/>
        <v>435653.2</v>
      </c>
      <c r="K29" s="43">
        <f t="shared" si="10"/>
        <v>134196.9</v>
      </c>
      <c r="L29" s="43">
        <f t="shared" si="10"/>
        <v>533505.3999999999</v>
      </c>
      <c r="M29" s="43">
        <f t="shared" si="10"/>
        <v>405095.9</v>
      </c>
      <c r="N29" s="43">
        <f t="shared" si="10"/>
        <v>128409.5</v>
      </c>
    </row>
    <row r="30" spans="1:14" ht="94.5">
      <c r="A30" s="27" t="s">
        <v>977</v>
      </c>
      <c r="B30" s="159" t="s">
        <v>676</v>
      </c>
      <c r="C30" s="123"/>
      <c r="D30" s="123"/>
      <c r="E30" s="123"/>
      <c r="F30" s="43">
        <f aca="true" t="shared" si="11" ref="F30:N30">SUM(F31,F34,F36)</f>
        <v>181421.8</v>
      </c>
      <c r="G30" s="43">
        <f t="shared" si="11"/>
        <v>153393</v>
      </c>
      <c r="H30" s="43">
        <f t="shared" si="11"/>
        <v>28028.8</v>
      </c>
      <c r="I30" s="43">
        <f t="shared" si="11"/>
        <v>171410.8</v>
      </c>
      <c r="J30" s="43">
        <f t="shared" si="11"/>
        <v>153706</v>
      </c>
      <c r="K30" s="43">
        <f t="shared" si="11"/>
        <v>17704.8</v>
      </c>
      <c r="L30" s="43">
        <f t="shared" si="11"/>
        <v>112457</v>
      </c>
      <c r="M30" s="160">
        <f t="shared" si="11"/>
        <v>99492</v>
      </c>
      <c r="N30" s="43">
        <f t="shared" si="11"/>
        <v>12965</v>
      </c>
    </row>
    <row r="31" spans="1:14" ht="63">
      <c r="A31" s="32" t="s">
        <v>481</v>
      </c>
      <c r="B31" s="92" t="s">
        <v>166</v>
      </c>
      <c r="C31" s="123"/>
      <c r="D31" s="123"/>
      <c r="E31" s="123"/>
      <c r="F31" s="39">
        <f aca="true" t="shared" si="12" ref="F31:N31">SUM(F32:F33)</f>
        <v>110285.8</v>
      </c>
      <c r="G31" s="39">
        <f t="shared" si="12"/>
        <v>87053</v>
      </c>
      <c r="H31" s="39">
        <f t="shared" si="12"/>
        <v>23232.8</v>
      </c>
      <c r="I31" s="39">
        <f t="shared" si="12"/>
        <v>106736.8</v>
      </c>
      <c r="J31" s="39">
        <f t="shared" si="12"/>
        <v>91664</v>
      </c>
      <c r="K31" s="39">
        <f t="shared" si="12"/>
        <v>15072.8</v>
      </c>
      <c r="L31" s="39">
        <f t="shared" si="12"/>
        <v>108964</v>
      </c>
      <c r="M31" s="39">
        <f t="shared" si="12"/>
        <v>95999</v>
      </c>
      <c r="N31" s="39">
        <f t="shared" si="12"/>
        <v>12965</v>
      </c>
    </row>
    <row r="32" spans="1:14" ht="157.5">
      <c r="A32" s="35" t="s">
        <v>396</v>
      </c>
      <c r="B32" s="37" t="s">
        <v>169</v>
      </c>
      <c r="C32" s="37" t="s">
        <v>53</v>
      </c>
      <c r="D32" s="46" t="s">
        <v>487</v>
      </c>
      <c r="E32" s="46" t="s">
        <v>464</v>
      </c>
      <c r="F32" s="42">
        <f>SUM(G32:H32)</f>
        <v>23232.8</v>
      </c>
      <c r="G32" s="42">
        <v>0</v>
      </c>
      <c r="H32" s="42">
        <v>23232.8</v>
      </c>
      <c r="I32" s="42">
        <f>SUM(J32:K32)</f>
        <v>15072.8</v>
      </c>
      <c r="J32" s="42">
        <v>0</v>
      </c>
      <c r="K32" s="42">
        <v>15072.8</v>
      </c>
      <c r="L32" s="42">
        <f>SUM(M32:N32)</f>
        <v>12965</v>
      </c>
      <c r="M32" s="42">
        <v>0</v>
      </c>
      <c r="N32" s="42">
        <v>12965</v>
      </c>
    </row>
    <row r="33" spans="1:14" ht="157.5">
      <c r="A33" s="94" t="s">
        <v>29</v>
      </c>
      <c r="B33" s="96" t="s">
        <v>170</v>
      </c>
      <c r="C33" s="37" t="s">
        <v>53</v>
      </c>
      <c r="D33" s="46" t="s">
        <v>487</v>
      </c>
      <c r="E33" s="46" t="s">
        <v>464</v>
      </c>
      <c r="F33" s="42">
        <f>SUM(G33:H33)</f>
        <v>87053</v>
      </c>
      <c r="G33" s="42">
        <v>87053</v>
      </c>
      <c r="H33" s="42">
        <v>0</v>
      </c>
      <c r="I33" s="42">
        <f>SUM(J33:K33)</f>
        <v>91664</v>
      </c>
      <c r="J33" s="42">
        <v>91664</v>
      </c>
      <c r="K33" s="42">
        <v>0</v>
      </c>
      <c r="L33" s="42">
        <f>SUM(M33:N33)</f>
        <v>95999</v>
      </c>
      <c r="M33" s="42">
        <v>95999</v>
      </c>
      <c r="N33" s="42">
        <v>0</v>
      </c>
    </row>
    <row r="34" spans="1:14" ht="63">
      <c r="A34" s="94" t="s">
        <v>593</v>
      </c>
      <c r="B34" s="95" t="s">
        <v>677</v>
      </c>
      <c r="C34" s="37"/>
      <c r="D34" s="37"/>
      <c r="E34" s="37"/>
      <c r="F34" s="42">
        <f aca="true" t="shared" si="13" ref="F34:N34">F35</f>
        <v>3493</v>
      </c>
      <c r="G34" s="42">
        <f t="shared" si="13"/>
        <v>3493</v>
      </c>
      <c r="H34" s="42">
        <f t="shared" si="13"/>
        <v>0</v>
      </c>
      <c r="I34" s="42">
        <f t="shared" si="13"/>
        <v>3493</v>
      </c>
      <c r="J34" s="42">
        <f t="shared" si="13"/>
        <v>3493</v>
      </c>
      <c r="K34" s="42">
        <f t="shared" si="13"/>
        <v>0</v>
      </c>
      <c r="L34" s="42">
        <f t="shared" si="13"/>
        <v>3493</v>
      </c>
      <c r="M34" s="161">
        <f t="shared" si="13"/>
        <v>3493</v>
      </c>
      <c r="N34" s="42">
        <f t="shared" si="13"/>
        <v>0</v>
      </c>
    </row>
    <row r="35" spans="1:14" ht="189">
      <c r="A35" s="32" t="s">
        <v>20</v>
      </c>
      <c r="B35" s="96" t="s">
        <v>180</v>
      </c>
      <c r="C35" s="37" t="s">
        <v>53</v>
      </c>
      <c r="D35" s="37" t="s">
        <v>59</v>
      </c>
      <c r="E35" s="46" t="s">
        <v>465</v>
      </c>
      <c r="F35" s="42">
        <f>SUM(G35:H35)</f>
        <v>3493</v>
      </c>
      <c r="G35" s="42">
        <v>3493</v>
      </c>
      <c r="H35" s="42"/>
      <c r="I35" s="42">
        <f>SUM(J35:K35)</f>
        <v>3493</v>
      </c>
      <c r="J35" s="42">
        <v>3493</v>
      </c>
      <c r="K35" s="42">
        <v>0</v>
      </c>
      <c r="L35" s="42">
        <f>SUM(M35:N35)</f>
        <v>3493</v>
      </c>
      <c r="M35" s="42">
        <v>3493</v>
      </c>
      <c r="N35" s="42">
        <v>0</v>
      </c>
    </row>
    <row r="36" spans="1:14" ht="63">
      <c r="A36" s="21" t="s">
        <v>557</v>
      </c>
      <c r="B36" s="95" t="s">
        <v>678</v>
      </c>
      <c r="C36" s="37"/>
      <c r="D36" s="37"/>
      <c r="E36" s="37"/>
      <c r="F36" s="42">
        <f aca="true" t="shared" si="14" ref="F36:N36">SUM(F37:F40)</f>
        <v>67643</v>
      </c>
      <c r="G36" s="42">
        <f t="shared" si="14"/>
        <v>62847</v>
      </c>
      <c r="H36" s="42">
        <f t="shared" si="14"/>
        <v>4796</v>
      </c>
      <c r="I36" s="42">
        <f t="shared" si="14"/>
        <v>61181</v>
      </c>
      <c r="J36" s="42">
        <f t="shared" si="14"/>
        <v>58549</v>
      </c>
      <c r="K36" s="42">
        <f t="shared" si="14"/>
        <v>2632</v>
      </c>
      <c r="L36" s="42">
        <f t="shared" si="14"/>
        <v>0</v>
      </c>
      <c r="M36" s="42">
        <f t="shared" si="14"/>
        <v>0</v>
      </c>
      <c r="N36" s="42">
        <f t="shared" si="14"/>
        <v>0</v>
      </c>
    </row>
    <row r="37" spans="1:14" ht="78.75">
      <c r="A37" s="21" t="s">
        <v>460</v>
      </c>
      <c r="B37" s="96" t="s">
        <v>559</v>
      </c>
      <c r="C37" s="37" t="s">
        <v>430</v>
      </c>
      <c r="D37" s="37" t="s">
        <v>487</v>
      </c>
      <c r="E37" s="37" t="s">
        <v>464</v>
      </c>
      <c r="F37" s="39">
        <f>SUM(G37:H37)</f>
        <v>4304</v>
      </c>
      <c r="G37" s="39"/>
      <c r="H37" s="39">
        <v>4304</v>
      </c>
      <c r="I37" s="39">
        <f>SUM(J37:K37)</f>
        <v>2632</v>
      </c>
      <c r="J37" s="39"/>
      <c r="K37" s="39">
        <v>2632</v>
      </c>
      <c r="L37" s="39">
        <f>SUM(M37:N37)</f>
        <v>0</v>
      </c>
      <c r="M37" s="39"/>
      <c r="N37" s="39"/>
    </row>
    <row r="38" spans="1:14" ht="94.5">
      <c r="A38" s="21" t="s">
        <v>501</v>
      </c>
      <c r="B38" s="96" t="s">
        <v>560</v>
      </c>
      <c r="C38" s="37" t="s">
        <v>430</v>
      </c>
      <c r="D38" s="37" t="s">
        <v>487</v>
      </c>
      <c r="E38" s="37" t="s">
        <v>464</v>
      </c>
      <c r="F38" s="39">
        <f>SUM(G38:H38)</f>
        <v>53507</v>
      </c>
      <c r="G38" s="39">
        <v>53507</v>
      </c>
      <c r="H38" s="39"/>
      <c r="I38" s="39">
        <f>SUM(J38:K38)</f>
        <v>58549</v>
      </c>
      <c r="J38" s="39">
        <v>58549</v>
      </c>
      <c r="K38" s="39"/>
      <c r="L38" s="39">
        <f>SUM(M38:N38)</f>
        <v>0</v>
      </c>
      <c r="M38" s="39"/>
      <c r="N38" s="39"/>
    </row>
    <row r="39" spans="1:14" ht="157.5">
      <c r="A39" s="21" t="s">
        <v>389</v>
      </c>
      <c r="B39" s="37" t="s">
        <v>965</v>
      </c>
      <c r="C39" s="37" t="s">
        <v>430</v>
      </c>
      <c r="D39" s="37" t="s">
        <v>487</v>
      </c>
      <c r="E39" s="37" t="s">
        <v>464</v>
      </c>
      <c r="F39" s="186">
        <f>SUM(G39:H39)</f>
        <v>274.3</v>
      </c>
      <c r="G39" s="186">
        <v>260.6</v>
      </c>
      <c r="H39" s="186">
        <v>13.7</v>
      </c>
      <c r="I39" s="186">
        <f>SUM(J39:K39)</f>
        <v>0</v>
      </c>
      <c r="J39" s="186"/>
      <c r="K39" s="186"/>
      <c r="L39" s="186">
        <f>SUM(M39:N39)</f>
        <v>0</v>
      </c>
      <c r="M39" s="186"/>
      <c r="N39" s="186"/>
    </row>
    <row r="40" spans="1:14" ht="173.25">
      <c r="A40" s="183" t="s">
        <v>21</v>
      </c>
      <c r="B40" s="37" t="s">
        <v>965</v>
      </c>
      <c r="C40" s="37" t="s">
        <v>53</v>
      </c>
      <c r="D40" s="37" t="s">
        <v>487</v>
      </c>
      <c r="E40" s="37" t="s">
        <v>464</v>
      </c>
      <c r="F40" s="186">
        <f>SUM(G40:H40)</f>
        <v>9557.699999999999</v>
      </c>
      <c r="G40" s="186">
        <v>9079.4</v>
      </c>
      <c r="H40" s="186">
        <v>478.3</v>
      </c>
      <c r="I40" s="186">
        <f>SUM(J40:K40)</f>
        <v>0</v>
      </c>
      <c r="J40" s="39"/>
      <c r="K40" s="39"/>
      <c r="L40" s="39">
        <f>SUM(M40:N40)</f>
        <v>0</v>
      </c>
      <c r="M40" s="39"/>
      <c r="N40" s="39"/>
    </row>
    <row r="41" spans="1:14" s="40" customFormat="1" ht="94.5">
      <c r="A41" s="27" t="s">
        <v>978</v>
      </c>
      <c r="B41" s="148" t="s">
        <v>679</v>
      </c>
      <c r="C41" s="89"/>
      <c r="D41" s="89"/>
      <c r="E41" s="89"/>
      <c r="F41" s="88">
        <f>SUM(F42,F48,F51,F54,F56)</f>
        <v>380299.49999999994</v>
      </c>
      <c r="G41" s="88">
        <f aca="true" t="shared" si="15" ref="G41:N41">SUM(G42,G48,G51,G54,G56)</f>
        <v>309519.19999999995</v>
      </c>
      <c r="H41" s="88">
        <f t="shared" si="15"/>
        <v>70780.3</v>
      </c>
      <c r="I41" s="88">
        <f t="shared" si="15"/>
        <v>309141.3</v>
      </c>
      <c r="J41" s="88">
        <f t="shared" si="15"/>
        <v>270011.2</v>
      </c>
      <c r="K41" s="88">
        <f t="shared" si="15"/>
        <v>39130.1</v>
      </c>
      <c r="L41" s="88">
        <f t="shared" si="15"/>
        <v>328980.19999999995</v>
      </c>
      <c r="M41" s="88">
        <f t="shared" si="15"/>
        <v>293242.9</v>
      </c>
      <c r="N41" s="88">
        <f t="shared" si="15"/>
        <v>35737.3</v>
      </c>
    </row>
    <row r="42" spans="1:14" s="40" customFormat="1" ht="47.25">
      <c r="A42" s="32" t="s">
        <v>46</v>
      </c>
      <c r="B42" s="102" t="s">
        <v>680</v>
      </c>
      <c r="C42" s="89"/>
      <c r="D42" s="89"/>
      <c r="E42" s="89"/>
      <c r="F42" s="42">
        <f>SUM(F43:F47)</f>
        <v>250898.3</v>
      </c>
      <c r="G42" s="42">
        <f aca="true" t="shared" si="16" ref="G42:N42">SUM(G43:G47)</f>
        <v>194951</v>
      </c>
      <c r="H42" s="42">
        <f t="shared" si="16"/>
        <v>55947.3</v>
      </c>
      <c r="I42" s="42">
        <f>SUM(I43:I47)</f>
        <v>240429.09999999998</v>
      </c>
      <c r="J42" s="42">
        <f t="shared" si="16"/>
        <v>204724.1</v>
      </c>
      <c r="K42" s="42">
        <f t="shared" si="16"/>
        <v>35705</v>
      </c>
      <c r="L42" s="42">
        <f t="shared" si="16"/>
        <v>245199.59999999998</v>
      </c>
      <c r="M42" s="42">
        <f t="shared" si="16"/>
        <v>213640.3</v>
      </c>
      <c r="N42" s="42">
        <f t="shared" si="16"/>
        <v>31559.3</v>
      </c>
    </row>
    <row r="43" spans="1:14" ht="110.25">
      <c r="A43" s="32" t="s">
        <v>4</v>
      </c>
      <c r="B43" s="36" t="s">
        <v>171</v>
      </c>
      <c r="C43" s="37" t="s">
        <v>53</v>
      </c>
      <c r="D43" s="46" t="s">
        <v>487</v>
      </c>
      <c r="E43" s="46" t="s">
        <v>471</v>
      </c>
      <c r="F43" s="42">
        <f>SUM(G43:H43)</f>
        <v>54756.8</v>
      </c>
      <c r="G43" s="28">
        <v>0</v>
      </c>
      <c r="H43" s="28">
        <v>54756.8</v>
      </c>
      <c r="I43" s="42">
        <f>SUM(J43:K43)</f>
        <v>34465.8</v>
      </c>
      <c r="J43" s="28">
        <v>0</v>
      </c>
      <c r="K43" s="28">
        <v>34465.8</v>
      </c>
      <c r="L43" s="42">
        <f>SUM(M43:N43)</f>
        <v>30270.8</v>
      </c>
      <c r="M43" s="28">
        <v>0</v>
      </c>
      <c r="N43" s="28">
        <v>30270.8</v>
      </c>
    </row>
    <row r="44" spans="1:14" ht="94.5">
      <c r="A44" s="32" t="s">
        <v>590</v>
      </c>
      <c r="B44" s="96" t="s">
        <v>172</v>
      </c>
      <c r="C44" s="37" t="s">
        <v>53</v>
      </c>
      <c r="D44" s="46" t="s">
        <v>487</v>
      </c>
      <c r="E44" s="46" t="s">
        <v>471</v>
      </c>
      <c r="F44" s="42">
        <f>SUM(G44:H44)</f>
        <v>182114</v>
      </c>
      <c r="G44" s="42">
        <v>182114</v>
      </c>
      <c r="H44" s="42">
        <v>0</v>
      </c>
      <c r="I44" s="42">
        <f>SUM(J44:K44)</f>
        <v>191733</v>
      </c>
      <c r="J44" s="42">
        <v>191733</v>
      </c>
      <c r="K44" s="42">
        <v>0</v>
      </c>
      <c r="L44" s="42">
        <f>SUM(M44:N44)</f>
        <v>200493</v>
      </c>
      <c r="M44" s="42">
        <v>200493</v>
      </c>
      <c r="N44" s="42">
        <v>0</v>
      </c>
    </row>
    <row r="45" spans="1:14" ht="157.5">
      <c r="A45" s="32" t="s">
        <v>607</v>
      </c>
      <c r="B45" s="36" t="s">
        <v>608</v>
      </c>
      <c r="C45" s="37" t="s">
        <v>53</v>
      </c>
      <c r="D45" s="46" t="s">
        <v>487</v>
      </c>
      <c r="E45" s="46" t="s">
        <v>471</v>
      </c>
      <c r="F45" s="42">
        <f>SUM(G45:H45)</f>
        <v>4960.5</v>
      </c>
      <c r="G45" s="28">
        <v>3770</v>
      </c>
      <c r="H45" s="28">
        <v>1190.5</v>
      </c>
      <c r="I45" s="42">
        <f>SUM(J45:K45)</f>
        <v>5163.3</v>
      </c>
      <c r="J45" s="28">
        <v>3924.1</v>
      </c>
      <c r="K45" s="28">
        <v>1239.2</v>
      </c>
      <c r="L45" s="42">
        <f>SUM(M45:N45)</f>
        <v>5368.8</v>
      </c>
      <c r="M45" s="28">
        <v>4080.3</v>
      </c>
      <c r="N45" s="28">
        <v>1288.5</v>
      </c>
    </row>
    <row r="46" spans="1:14" ht="173.25">
      <c r="A46" s="32" t="s">
        <v>591</v>
      </c>
      <c r="B46" s="96" t="s">
        <v>173</v>
      </c>
      <c r="C46" s="37" t="s">
        <v>53</v>
      </c>
      <c r="D46" s="46" t="s">
        <v>487</v>
      </c>
      <c r="E46" s="46" t="s">
        <v>471</v>
      </c>
      <c r="F46" s="42">
        <f>SUM(G46:H46)</f>
        <v>1055</v>
      </c>
      <c r="G46" s="42">
        <v>1055</v>
      </c>
      <c r="H46" s="42">
        <v>0</v>
      </c>
      <c r="I46" s="42">
        <f>SUM(J46:K46)</f>
        <v>1055</v>
      </c>
      <c r="J46" s="42">
        <v>1055</v>
      </c>
      <c r="K46" s="42">
        <v>0</v>
      </c>
      <c r="L46" s="42">
        <f>SUM(M46:N46)</f>
        <v>1055</v>
      </c>
      <c r="M46" s="42">
        <v>1055</v>
      </c>
      <c r="N46" s="42">
        <v>0</v>
      </c>
    </row>
    <row r="47" spans="1:14" ht="173.25">
      <c r="A47" s="94" t="s">
        <v>609</v>
      </c>
      <c r="B47" s="96" t="s">
        <v>124</v>
      </c>
      <c r="C47" s="37" t="s">
        <v>53</v>
      </c>
      <c r="D47" s="46" t="s">
        <v>487</v>
      </c>
      <c r="E47" s="46" t="s">
        <v>471</v>
      </c>
      <c r="F47" s="42">
        <f>SUM(G47:H47)</f>
        <v>8012</v>
      </c>
      <c r="G47" s="42">
        <v>8012</v>
      </c>
      <c r="H47" s="42"/>
      <c r="I47" s="42">
        <f>SUM(J47:K47)</f>
        <v>8012</v>
      </c>
      <c r="J47" s="42">
        <v>8012</v>
      </c>
      <c r="K47" s="42"/>
      <c r="L47" s="42">
        <f>SUM(M47:N47)</f>
        <v>8012</v>
      </c>
      <c r="M47" s="42">
        <v>8012</v>
      </c>
      <c r="N47" s="42"/>
    </row>
    <row r="48" spans="1:14" ht="47.25">
      <c r="A48" s="94" t="s">
        <v>849</v>
      </c>
      <c r="B48" s="92" t="s">
        <v>681</v>
      </c>
      <c r="C48" s="37"/>
      <c r="D48" s="37"/>
      <c r="E48" s="37"/>
      <c r="F48" s="42">
        <f>SUM(F49:F50)</f>
        <v>204.9</v>
      </c>
      <c r="G48" s="42">
        <f aca="true" t="shared" si="17" ref="G48:N48">SUM(G49:G50)</f>
        <v>204.9</v>
      </c>
      <c r="H48" s="42">
        <f t="shared" si="17"/>
        <v>0</v>
      </c>
      <c r="I48" s="42">
        <f t="shared" si="17"/>
        <v>213.1</v>
      </c>
      <c r="J48" s="42">
        <f t="shared" si="17"/>
        <v>213.1</v>
      </c>
      <c r="K48" s="42">
        <f t="shared" si="17"/>
        <v>0</v>
      </c>
      <c r="L48" s="42">
        <f t="shared" si="17"/>
        <v>221.6</v>
      </c>
      <c r="M48" s="42">
        <f t="shared" si="17"/>
        <v>221.6</v>
      </c>
      <c r="N48" s="42">
        <f t="shared" si="17"/>
        <v>0</v>
      </c>
    </row>
    <row r="49" spans="1:14" ht="94.5">
      <c r="A49" s="94" t="s">
        <v>139</v>
      </c>
      <c r="B49" s="96" t="s">
        <v>138</v>
      </c>
      <c r="C49" s="37" t="s">
        <v>53</v>
      </c>
      <c r="D49" s="46" t="s">
        <v>487</v>
      </c>
      <c r="E49" s="46" t="s">
        <v>487</v>
      </c>
      <c r="F49" s="42">
        <f>SUM(G49:H49)</f>
        <v>0</v>
      </c>
      <c r="G49" s="28"/>
      <c r="H49" s="28">
        <v>0</v>
      </c>
      <c r="I49" s="42">
        <f>SUM(J49:K49)</f>
        <v>0</v>
      </c>
      <c r="J49" s="28"/>
      <c r="K49" s="28"/>
      <c r="L49" s="42">
        <f>SUM(M49:N49)</f>
        <v>0</v>
      </c>
      <c r="M49" s="28"/>
      <c r="N49" s="28"/>
    </row>
    <row r="50" spans="1:14" ht="94.5">
      <c r="A50" s="35" t="s">
        <v>397</v>
      </c>
      <c r="B50" s="96" t="s">
        <v>175</v>
      </c>
      <c r="C50" s="37" t="s">
        <v>53</v>
      </c>
      <c r="D50" s="46" t="s">
        <v>487</v>
      </c>
      <c r="E50" s="46" t="s">
        <v>487</v>
      </c>
      <c r="F50" s="42">
        <f>SUM(G50:H50)</f>
        <v>204.9</v>
      </c>
      <c r="G50" s="28">
        <v>204.9</v>
      </c>
      <c r="H50" s="28"/>
      <c r="I50" s="42">
        <f>SUM(J50:K50)</f>
        <v>213.1</v>
      </c>
      <c r="J50" s="28">
        <v>213.1</v>
      </c>
      <c r="K50" s="28"/>
      <c r="L50" s="42">
        <f>SUM(M50:N50)</f>
        <v>221.6</v>
      </c>
      <c r="M50" s="28">
        <v>221.6</v>
      </c>
      <c r="N50" s="28"/>
    </row>
    <row r="51" spans="1:14" ht="47.25">
      <c r="A51" s="21" t="s">
        <v>599</v>
      </c>
      <c r="B51" s="92" t="s">
        <v>682</v>
      </c>
      <c r="C51" s="37"/>
      <c r="D51" s="46"/>
      <c r="E51" s="46"/>
      <c r="F51" s="42">
        <f>SUM(F52:F53)</f>
        <v>73054.5</v>
      </c>
      <c r="G51" s="42">
        <f aca="true" t="shared" si="18" ref="G51:N51">SUM(G52:G53)</f>
        <v>61147.2</v>
      </c>
      <c r="H51" s="42">
        <f t="shared" si="18"/>
        <v>11907.3</v>
      </c>
      <c r="I51" s="42">
        <f>SUM(I52:I53)</f>
        <v>15443.800000000001</v>
      </c>
      <c r="J51" s="42">
        <f t="shared" si="18"/>
        <v>14671.6</v>
      </c>
      <c r="K51" s="42">
        <f t="shared" si="18"/>
        <v>772.2</v>
      </c>
      <c r="L51" s="42">
        <f t="shared" si="18"/>
        <v>83559</v>
      </c>
      <c r="M51" s="42">
        <f t="shared" si="18"/>
        <v>79381</v>
      </c>
      <c r="N51" s="42">
        <f t="shared" si="18"/>
        <v>4178</v>
      </c>
    </row>
    <row r="52" spans="1:14" ht="110.25">
      <c r="A52" s="162" t="s">
        <v>32</v>
      </c>
      <c r="B52" s="36" t="s">
        <v>771</v>
      </c>
      <c r="C52" s="37" t="s">
        <v>430</v>
      </c>
      <c r="D52" s="37" t="s">
        <v>487</v>
      </c>
      <c r="E52" s="37" t="s">
        <v>471</v>
      </c>
      <c r="F52" s="39">
        <f>SUM(G52:H52)</f>
        <v>11907.3</v>
      </c>
      <c r="G52" s="39"/>
      <c r="H52" s="39">
        <v>11907.3</v>
      </c>
      <c r="I52" s="39">
        <f>SUM(J52:K52)</f>
        <v>772.2</v>
      </c>
      <c r="J52" s="39"/>
      <c r="K52" s="39">
        <f>597+175.2</f>
        <v>772.2</v>
      </c>
      <c r="L52" s="39">
        <f>SUM(M52:N52)</f>
        <v>4178</v>
      </c>
      <c r="M52" s="39"/>
      <c r="N52" s="39">
        <v>4178</v>
      </c>
    </row>
    <row r="53" spans="1:14" ht="94.5">
      <c r="A53" s="21" t="s">
        <v>501</v>
      </c>
      <c r="B53" s="37" t="s">
        <v>632</v>
      </c>
      <c r="C53" s="37" t="s">
        <v>430</v>
      </c>
      <c r="D53" s="37" t="s">
        <v>487</v>
      </c>
      <c r="E53" s="37" t="s">
        <v>471</v>
      </c>
      <c r="F53" s="39">
        <f>SUM(G53:H53)</f>
        <v>61147.2</v>
      </c>
      <c r="G53" s="39">
        <v>61147.2</v>
      </c>
      <c r="H53" s="39"/>
      <c r="I53" s="39">
        <f>SUM(J53:K53)</f>
        <v>14671.6</v>
      </c>
      <c r="J53" s="39">
        <v>14671.6</v>
      </c>
      <c r="K53" s="39"/>
      <c r="L53" s="39">
        <f>SUM(M53:N53)</f>
        <v>79381</v>
      </c>
      <c r="M53" s="39">
        <v>79381</v>
      </c>
      <c r="N53" s="39"/>
    </row>
    <row r="54" spans="1:14" ht="110.25">
      <c r="A54" s="94" t="s">
        <v>360</v>
      </c>
      <c r="B54" s="92" t="s">
        <v>362</v>
      </c>
      <c r="C54" s="37"/>
      <c r="D54" s="37"/>
      <c r="E54" s="37"/>
      <c r="F54" s="42">
        <f>F55</f>
        <v>2578.7</v>
      </c>
      <c r="G54" s="42">
        <f aca="true" t="shared" si="19" ref="G54:N54">G55</f>
        <v>2450</v>
      </c>
      <c r="H54" s="42">
        <f t="shared" si="19"/>
        <v>128.7</v>
      </c>
      <c r="I54" s="42">
        <f t="shared" si="19"/>
        <v>0</v>
      </c>
      <c r="J54" s="42">
        <f t="shared" si="19"/>
        <v>0</v>
      </c>
      <c r="K54" s="42">
        <f t="shared" si="19"/>
        <v>0</v>
      </c>
      <c r="L54" s="42">
        <f t="shared" si="19"/>
        <v>0</v>
      </c>
      <c r="M54" s="42">
        <f t="shared" si="19"/>
        <v>0</v>
      </c>
      <c r="N54" s="42">
        <f t="shared" si="19"/>
        <v>0</v>
      </c>
    </row>
    <row r="55" spans="1:14" ht="157.5">
      <c r="A55" s="94" t="s">
        <v>361</v>
      </c>
      <c r="B55" s="96" t="s">
        <v>370</v>
      </c>
      <c r="C55" s="37" t="s">
        <v>53</v>
      </c>
      <c r="D55" s="37" t="s">
        <v>487</v>
      </c>
      <c r="E55" s="37" t="s">
        <v>471</v>
      </c>
      <c r="F55" s="42">
        <f>SUM(G55:H55)</f>
        <v>2578.7</v>
      </c>
      <c r="G55" s="42">
        <v>2450</v>
      </c>
      <c r="H55" s="42">
        <v>128.7</v>
      </c>
      <c r="I55" s="42">
        <f>SUM(J55:K55)</f>
        <v>0</v>
      </c>
      <c r="J55" s="42"/>
      <c r="K55" s="42"/>
      <c r="L55" s="42">
        <f>SUM(M55:N55)</f>
        <v>0</v>
      </c>
      <c r="M55" s="42"/>
      <c r="N55" s="42"/>
    </row>
    <row r="56" spans="1:14" ht="78.75">
      <c r="A56" s="21" t="s">
        <v>137</v>
      </c>
      <c r="B56" s="92" t="s">
        <v>128</v>
      </c>
      <c r="C56" s="37"/>
      <c r="D56" s="37"/>
      <c r="E56" s="37"/>
      <c r="F56" s="39">
        <f>SUM(F57:F60)</f>
        <v>53563.1</v>
      </c>
      <c r="G56" s="39">
        <f aca="true" t="shared" si="20" ref="G56:N56">SUM(G57:G60)</f>
        <v>50766.1</v>
      </c>
      <c r="H56" s="39">
        <f t="shared" si="20"/>
        <v>2797</v>
      </c>
      <c r="I56" s="39">
        <f>SUM(I57:I60)</f>
        <v>53055.299999999996</v>
      </c>
      <c r="J56" s="39">
        <f t="shared" si="20"/>
        <v>50402.399999999994</v>
      </c>
      <c r="K56" s="39">
        <f t="shared" si="20"/>
        <v>2652.8999999999996</v>
      </c>
      <c r="L56" s="39">
        <f t="shared" si="20"/>
        <v>0</v>
      </c>
      <c r="M56" s="39">
        <f t="shared" si="20"/>
        <v>0</v>
      </c>
      <c r="N56" s="39">
        <f t="shared" si="20"/>
        <v>0</v>
      </c>
    </row>
    <row r="57" spans="1:14" ht="105">
      <c r="A57" s="33" t="s">
        <v>126</v>
      </c>
      <c r="B57" s="128" t="s">
        <v>127</v>
      </c>
      <c r="C57" s="37" t="s">
        <v>430</v>
      </c>
      <c r="D57" s="37" t="s">
        <v>487</v>
      </c>
      <c r="E57" s="37" t="s">
        <v>471</v>
      </c>
      <c r="F57" s="39">
        <f>G57+H57</f>
        <v>24038.8</v>
      </c>
      <c r="G57" s="39">
        <v>22836.8</v>
      </c>
      <c r="H57" s="39">
        <v>1202</v>
      </c>
      <c r="I57" s="39">
        <f>J57+K57</f>
        <v>43983.2</v>
      </c>
      <c r="J57" s="39">
        <v>41784</v>
      </c>
      <c r="K57" s="39">
        <v>2199.2</v>
      </c>
      <c r="L57" s="39">
        <f>M57+N57</f>
        <v>0</v>
      </c>
      <c r="M57" s="39"/>
      <c r="N57" s="39"/>
    </row>
    <row r="58" spans="1:14" ht="126">
      <c r="A58" s="190" t="s">
        <v>19</v>
      </c>
      <c r="B58" s="185" t="s">
        <v>132</v>
      </c>
      <c r="C58" s="37" t="s">
        <v>430</v>
      </c>
      <c r="D58" s="37" t="s">
        <v>487</v>
      </c>
      <c r="E58" s="37" t="s">
        <v>471</v>
      </c>
      <c r="F58" s="39">
        <f>G58+H58</f>
        <v>274.3</v>
      </c>
      <c r="G58" s="39">
        <v>260.6</v>
      </c>
      <c r="H58" s="39">
        <v>13.7</v>
      </c>
      <c r="I58" s="39">
        <f>J58+K58</f>
        <v>0</v>
      </c>
      <c r="J58" s="39"/>
      <c r="K58" s="39"/>
      <c r="L58" s="39">
        <f>M58+N58</f>
        <v>0</v>
      </c>
      <c r="M58" s="39"/>
      <c r="N58" s="39"/>
    </row>
    <row r="59" spans="1:14" ht="141.75">
      <c r="A59" s="190" t="s">
        <v>131</v>
      </c>
      <c r="B59" s="185" t="s">
        <v>132</v>
      </c>
      <c r="C59" s="185" t="s">
        <v>53</v>
      </c>
      <c r="D59" s="185" t="s">
        <v>487</v>
      </c>
      <c r="E59" s="185" t="s">
        <v>471</v>
      </c>
      <c r="F59" s="187">
        <f>SUM(G59:H59)</f>
        <v>15420.4</v>
      </c>
      <c r="G59" s="187">
        <v>14530.6</v>
      </c>
      <c r="H59" s="187">
        <v>889.8</v>
      </c>
      <c r="I59" s="42">
        <f>SUM(J59:K59)</f>
        <v>2573.3999999999996</v>
      </c>
      <c r="J59" s="42">
        <v>2444.7</v>
      </c>
      <c r="K59" s="42">
        <v>128.7</v>
      </c>
      <c r="L59" s="42">
        <f>SUM(M59:N59)</f>
        <v>0</v>
      </c>
      <c r="M59" s="42"/>
      <c r="N59" s="42"/>
    </row>
    <row r="60" spans="1:14" ht="135">
      <c r="A60" s="34" t="s">
        <v>130</v>
      </c>
      <c r="B60" s="96" t="s">
        <v>129</v>
      </c>
      <c r="C60" s="37" t="s">
        <v>53</v>
      </c>
      <c r="D60" s="37" t="s">
        <v>487</v>
      </c>
      <c r="E60" s="37" t="s">
        <v>471</v>
      </c>
      <c r="F60" s="42">
        <f>SUM(G60:H60)</f>
        <v>13829.6</v>
      </c>
      <c r="G60" s="42">
        <v>13138.1</v>
      </c>
      <c r="H60" s="42">
        <v>691.5</v>
      </c>
      <c r="I60" s="42">
        <f>SUM(J60:K60)</f>
        <v>6498.7</v>
      </c>
      <c r="J60" s="42">
        <v>6173.7</v>
      </c>
      <c r="K60" s="42">
        <v>325</v>
      </c>
      <c r="L60" s="42">
        <f>SUM(M60:N60)</f>
        <v>0</v>
      </c>
      <c r="M60" s="42"/>
      <c r="N60" s="42"/>
    </row>
    <row r="61" spans="1:14" s="40" customFormat="1" ht="94.5">
      <c r="A61" s="163" t="s">
        <v>850</v>
      </c>
      <c r="B61" s="159" t="s">
        <v>683</v>
      </c>
      <c r="C61" s="123"/>
      <c r="D61" s="123"/>
      <c r="E61" s="123"/>
      <c r="F61" s="43">
        <f>SUM(F62,F65)</f>
        <v>46963.7</v>
      </c>
      <c r="G61" s="43">
        <f aca="true" t="shared" si="21" ref="G61:N61">SUM(G62,G65)</f>
        <v>0</v>
      </c>
      <c r="H61" s="43">
        <f t="shared" si="21"/>
        <v>46963.7</v>
      </c>
      <c r="I61" s="43">
        <f t="shared" si="21"/>
        <v>48555.8</v>
      </c>
      <c r="J61" s="43">
        <f t="shared" si="21"/>
        <v>0</v>
      </c>
      <c r="K61" s="43">
        <f t="shared" si="21"/>
        <v>48555.8</v>
      </c>
      <c r="L61" s="43">
        <f t="shared" si="21"/>
        <v>49896</v>
      </c>
      <c r="M61" s="43">
        <f t="shared" si="21"/>
        <v>0</v>
      </c>
      <c r="N61" s="43">
        <f t="shared" si="21"/>
        <v>49896</v>
      </c>
    </row>
    <row r="62" spans="1:14" s="40" customFormat="1" ht="63">
      <c r="A62" s="32" t="s">
        <v>49</v>
      </c>
      <c r="B62" s="92" t="s">
        <v>684</v>
      </c>
      <c r="C62" s="123"/>
      <c r="D62" s="123"/>
      <c r="E62" s="123"/>
      <c r="F62" s="39">
        <f>SUM(F63:F64)</f>
        <v>46807.7</v>
      </c>
      <c r="G62" s="39">
        <f aca="true" t="shared" si="22" ref="G62:N62">SUM(G63:G64)</f>
        <v>0</v>
      </c>
      <c r="H62" s="39">
        <f t="shared" si="22"/>
        <v>46807.7</v>
      </c>
      <c r="I62" s="39">
        <f t="shared" si="22"/>
        <v>48555.8</v>
      </c>
      <c r="J62" s="39">
        <f t="shared" si="22"/>
        <v>0</v>
      </c>
      <c r="K62" s="39">
        <f t="shared" si="22"/>
        <v>48555.8</v>
      </c>
      <c r="L62" s="39">
        <f t="shared" si="22"/>
        <v>49896</v>
      </c>
      <c r="M62" s="39">
        <f t="shared" si="22"/>
        <v>0</v>
      </c>
      <c r="N62" s="39">
        <f t="shared" si="22"/>
        <v>49896</v>
      </c>
    </row>
    <row r="63" spans="1:14" ht="141.75">
      <c r="A63" s="32" t="s">
        <v>592</v>
      </c>
      <c r="B63" s="37" t="s">
        <v>174</v>
      </c>
      <c r="C63" s="37">
        <v>600</v>
      </c>
      <c r="D63" s="46" t="s">
        <v>487</v>
      </c>
      <c r="E63" s="46" t="s">
        <v>939</v>
      </c>
      <c r="F63" s="42">
        <f>SUM(G63:H63)</f>
        <v>37307.7</v>
      </c>
      <c r="G63" s="42">
        <v>0</v>
      </c>
      <c r="H63" s="42">
        <v>37307.7</v>
      </c>
      <c r="I63" s="42">
        <f>SUM(J63:K63)</f>
        <v>38680.8</v>
      </c>
      <c r="J63" s="42">
        <v>0</v>
      </c>
      <c r="K63" s="42">
        <v>38680.8</v>
      </c>
      <c r="L63" s="42">
        <f>SUM(M63:N63)</f>
        <v>39644</v>
      </c>
      <c r="M63" s="42">
        <v>0</v>
      </c>
      <c r="N63" s="42">
        <v>39644</v>
      </c>
    </row>
    <row r="64" spans="1:14" ht="126">
      <c r="A64" s="94" t="s">
        <v>442</v>
      </c>
      <c r="B64" s="37" t="s">
        <v>795</v>
      </c>
      <c r="C64" s="37" t="s">
        <v>53</v>
      </c>
      <c r="D64" s="46" t="s">
        <v>487</v>
      </c>
      <c r="E64" s="46" t="s">
        <v>939</v>
      </c>
      <c r="F64" s="42">
        <f>SUM(G64:H64)</f>
        <v>9500</v>
      </c>
      <c r="G64" s="42">
        <v>0</v>
      </c>
      <c r="H64" s="42">
        <v>9500</v>
      </c>
      <c r="I64" s="42">
        <f>SUM(J64:K64)</f>
        <v>9875</v>
      </c>
      <c r="J64" s="42">
        <v>0</v>
      </c>
      <c r="K64" s="42">
        <v>9875</v>
      </c>
      <c r="L64" s="42">
        <f>SUM(M64:N64)</f>
        <v>10252</v>
      </c>
      <c r="M64" s="42">
        <v>0</v>
      </c>
      <c r="N64" s="42">
        <v>10252</v>
      </c>
    </row>
    <row r="65" spans="1:14" ht="47.25">
      <c r="A65" s="94" t="s">
        <v>443</v>
      </c>
      <c r="B65" s="92" t="s">
        <v>546</v>
      </c>
      <c r="C65" s="37"/>
      <c r="D65" s="46"/>
      <c r="E65" s="46"/>
      <c r="F65" s="42">
        <f>F66</f>
        <v>156</v>
      </c>
      <c r="G65" s="42">
        <f aca="true" t="shared" si="23" ref="G65:N65">G66</f>
        <v>0</v>
      </c>
      <c r="H65" s="42">
        <f t="shared" si="23"/>
        <v>156</v>
      </c>
      <c r="I65" s="42">
        <f t="shared" si="23"/>
        <v>0</v>
      </c>
      <c r="J65" s="42">
        <f t="shared" si="23"/>
        <v>0</v>
      </c>
      <c r="K65" s="42">
        <f t="shared" si="23"/>
        <v>0</v>
      </c>
      <c r="L65" s="42">
        <f t="shared" si="23"/>
        <v>0</v>
      </c>
      <c r="M65" s="42">
        <f t="shared" si="23"/>
        <v>0</v>
      </c>
      <c r="N65" s="42">
        <f t="shared" si="23"/>
        <v>0</v>
      </c>
    </row>
    <row r="66" spans="1:14" ht="78.75">
      <c r="A66" s="94" t="s">
        <v>544</v>
      </c>
      <c r="B66" s="37" t="s">
        <v>547</v>
      </c>
      <c r="C66" s="37" t="s">
        <v>53</v>
      </c>
      <c r="D66" s="37" t="s">
        <v>487</v>
      </c>
      <c r="E66" s="37" t="s">
        <v>939</v>
      </c>
      <c r="F66" s="42">
        <f>SUM(G66:H66)</f>
        <v>156</v>
      </c>
      <c r="G66" s="42">
        <v>0</v>
      </c>
      <c r="H66" s="42">
        <v>156</v>
      </c>
      <c r="I66" s="42">
        <f>SUM(J66:K66)</f>
        <v>0</v>
      </c>
      <c r="J66" s="42">
        <v>0</v>
      </c>
      <c r="K66" s="42"/>
      <c r="L66" s="42">
        <f>SUM(M66:N66)</f>
        <v>0</v>
      </c>
      <c r="M66" s="42">
        <v>0</v>
      </c>
      <c r="N66" s="42"/>
    </row>
    <row r="67" spans="1:14" ht="94.5">
      <c r="A67" s="27" t="s">
        <v>979</v>
      </c>
      <c r="B67" s="111" t="s">
        <v>685</v>
      </c>
      <c r="C67" s="89"/>
      <c r="D67" s="89"/>
      <c r="E67" s="89"/>
      <c r="F67" s="88">
        <f>SUM(F68,F70,F76,F74)</f>
        <v>40906</v>
      </c>
      <c r="G67" s="88">
        <f aca="true" t="shared" si="24" ref="G67:N67">SUM(G68,G70,G76,G74)</f>
        <v>11528</v>
      </c>
      <c r="H67" s="88">
        <f t="shared" si="24"/>
        <v>29378</v>
      </c>
      <c r="I67" s="88">
        <f t="shared" si="24"/>
        <v>40742.2</v>
      </c>
      <c r="J67" s="88">
        <f t="shared" si="24"/>
        <v>11936</v>
      </c>
      <c r="K67" s="88">
        <f t="shared" si="24"/>
        <v>28806.2</v>
      </c>
      <c r="L67" s="88">
        <f t="shared" si="24"/>
        <v>42172.2</v>
      </c>
      <c r="M67" s="88">
        <f t="shared" si="24"/>
        <v>12361</v>
      </c>
      <c r="N67" s="88">
        <f t="shared" si="24"/>
        <v>29811.2</v>
      </c>
    </row>
    <row r="68" spans="1:14" ht="47.25">
      <c r="A68" s="32" t="s">
        <v>37</v>
      </c>
      <c r="B68" s="92" t="s">
        <v>686</v>
      </c>
      <c r="C68" s="89"/>
      <c r="D68" s="89"/>
      <c r="E68" s="89"/>
      <c r="F68" s="42">
        <f aca="true" t="shared" si="25" ref="F68:N68">F69</f>
        <v>2120</v>
      </c>
      <c r="G68" s="42">
        <f t="shared" si="25"/>
        <v>0</v>
      </c>
      <c r="H68" s="42">
        <f t="shared" si="25"/>
        <v>2120</v>
      </c>
      <c r="I68" s="42">
        <f t="shared" si="25"/>
        <v>2220</v>
      </c>
      <c r="J68" s="42">
        <f t="shared" si="25"/>
        <v>0</v>
      </c>
      <c r="K68" s="42">
        <f t="shared" si="25"/>
        <v>2220</v>
      </c>
      <c r="L68" s="42">
        <f t="shared" si="25"/>
        <v>2350</v>
      </c>
      <c r="M68" s="161">
        <f t="shared" si="25"/>
        <v>0</v>
      </c>
      <c r="N68" s="42">
        <f t="shared" si="25"/>
        <v>2350</v>
      </c>
    </row>
    <row r="69" spans="1:14" ht="157.5" customHeight="1">
      <c r="A69" s="35" t="s">
        <v>71</v>
      </c>
      <c r="B69" s="37" t="s">
        <v>176</v>
      </c>
      <c r="C69" s="37">
        <v>100</v>
      </c>
      <c r="D69" s="46" t="s">
        <v>487</v>
      </c>
      <c r="E69" s="46" t="s">
        <v>940</v>
      </c>
      <c r="F69" s="42">
        <f>SUM(G69:H69)</f>
        <v>2120</v>
      </c>
      <c r="G69" s="28"/>
      <c r="H69" s="28">
        <v>2120</v>
      </c>
      <c r="I69" s="42">
        <f>SUM(J69:K69)</f>
        <v>2220</v>
      </c>
      <c r="J69" s="28"/>
      <c r="K69" s="28">
        <v>2220</v>
      </c>
      <c r="L69" s="42">
        <f>SUM(M69:N69)</f>
        <v>2350</v>
      </c>
      <c r="M69" s="28"/>
      <c r="N69" s="28">
        <v>2350</v>
      </c>
    </row>
    <row r="70" spans="1:14" ht="110.25">
      <c r="A70" s="32" t="s">
        <v>36</v>
      </c>
      <c r="B70" s="92" t="s">
        <v>687</v>
      </c>
      <c r="C70" s="37"/>
      <c r="D70" s="37"/>
      <c r="E70" s="37"/>
      <c r="F70" s="42">
        <f aca="true" t="shared" si="26" ref="F70:N70">SUM(F71:F73)</f>
        <v>27108</v>
      </c>
      <c r="G70" s="42">
        <f t="shared" si="26"/>
        <v>0</v>
      </c>
      <c r="H70" s="42">
        <f t="shared" si="26"/>
        <v>27108</v>
      </c>
      <c r="I70" s="42">
        <f t="shared" si="26"/>
        <v>26586.2</v>
      </c>
      <c r="J70" s="42">
        <f t="shared" si="26"/>
        <v>0</v>
      </c>
      <c r="K70" s="42">
        <f t="shared" si="26"/>
        <v>26586.2</v>
      </c>
      <c r="L70" s="42">
        <f t="shared" si="26"/>
        <v>27461.2</v>
      </c>
      <c r="M70" s="42">
        <f t="shared" si="26"/>
        <v>0</v>
      </c>
      <c r="N70" s="42">
        <f t="shared" si="26"/>
        <v>27461.2</v>
      </c>
    </row>
    <row r="71" spans="1:14" ht="204.75">
      <c r="A71" s="35" t="s">
        <v>72</v>
      </c>
      <c r="B71" s="37" t="s">
        <v>178</v>
      </c>
      <c r="C71" s="37">
        <v>100</v>
      </c>
      <c r="D71" s="101" t="s">
        <v>487</v>
      </c>
      <c r="E71" s="101" t="s">
        <v>940</v>
      </c>
      <c r="F71" s="42">
        <f>SUM(G71:H71)</f>
        <v>22522</v>
      </c>
      <c r="G71" s="28"/>
      <c r="H71" s="28">
        <v>22522</v>
      </c>
      <c r="I71" s="42">
        <f>SUM(J71:K71)</f>
        <v>23570</v>
      </c>
      <c r="J71" s="28"/>
      <c r="K71" s="28">
        <v>23570</v>
      </c>
      <c r="L71" s="42">
        <f>SUM(M71:N71)</f>
        <v>24530</v>
      </c>
      <c r="M71" s="28"/>
      <c r="N71" s="28">
        <v>24530</v>
      </c>
    </row>
    <row r="72" spans="1:14" ht="126">
      <c r="A72" s="35" t="s">
        <v>73</v>
      </c>
      <c r="B72" s="37" t="s">
        <v>178</v>
      </c>
      <c r="C72" s="37">
        <v>200</v>
      </c>
      <c r="D72" s="101" t="s">
        <v>487</v>
      </c>
      <c r="E72" s="101" t="s">
        <v>940</v>
      </c>
      <c r="F72" s="42">
        <f>SUM(G72:H72)</f>
        <v>4574</v>
      </c>
      <c r="G72" s="28"/>
      <c r="H72" s="28">
        <v>4574</v>
      </c>
      <c r="I72" s="42">
        <f>SUM(J72:K72)</f>
        <v>3004.2</v>
      </c>
      <c r="J72" s="28"/>
      <c r="K72" s="28">
        <v>3004.2</v>
      </c>
      <c r="L72" s="42">
        <f>SUM(M72:N72)</f>
        <v>2919.2</v>
      </c>
      <c r="M72" s="28"/>
      <c r="N72" s="28">
        <v>2919.2</v>
      </c>
    </row>
    <row r="73" spans="1:14" ht="94.5">
      <c r="A73" s="35" t="s">
        <v>74</v>
      </c>
      <c r="B73" s="37" t="s">
        <v>178</v>
      </c>
      <c r="C73" s="37">
        <v>800</v>
      </c>
      <c r="D73" s="101" t="s">
        <v>487</v>
      </c>
      <c r="E73" s="101" t="s">
        <v>940</v>
      </c>
      <c r="F73" s="42">
        <f>SUM(G73:H73)</f>
        <v>12</v>
      </c>
      <c r="G73" s="28"/>
      <c r="H73" s="28">
        <v>12</v>
      </c>
      <c r="I73" s="42">
        <f>SUM(J73:K73)</f>
        <v>12</v>
      </c>
      <c r="J73" s="28"/>
      <c r="K73" s="28">
        <v>12</v>
      </c>
      <c r="L73" s="42">
        <f>SUM(M73:N73)</f>
        <v>12</v>
      </c>
      <c r="M73" s="28"/>
      <c r="N73" s="28">
        <v>12</v>
      </c>
    </row>
    <row r="74" spans="1:14" ht="47.25">
      <c r="A74" s="21" t="s">
        <v>550</v>
      </c>
      <c r="B74" s="92" t="s">
        <v>548</v>
      </c>
      <c r="C74" s="37"/>
      <c r="D74" s="101"/>
      <c r="E74" s="101"/>
      <c r="F74" s="42">
        <f>F75</f>
        <v>150</v>
      </c>
      <c r="G74" s="42">
        <f aca="true" t="shared" si="27" ref="G74:N74">G75</f>
        <v>0</v>
      </c>
      <c r="H74" s="42">
        <f t="shared" si="27"/>
        <v>150</v>
      </c>
      <c r="I74" s="42">
        <f t="shared" si="27"/>
        <v>0</v>
      </c>
      <c r="J74" s="42">
        <f t="shared" si="27"/>
        <v>0</v>
      </c>
      <c r="K74" s="42">
        <f t="shared" si="27"/>
        <v>0</v>
      </c>
      <c r="L74" s="42">
        <f t="shared" si="27"/>
        <v>0</v>
      </c>
      <c r="M74" s="42">
        <f t="shared" si="27"/>
        <v>0</v>
      </c>
      <c r="N74" s="42">
        <f t="shared" si="27"/>
        <v>0</v>
      </c>
    </row>
    <row r="75" spans="1:14" ht="47.25">
      <c r="A75" s="21" t="s">
        <v>116</v>
      </c>
      <c r="B75" s="37" t="s">
        <v>549</v>
      </c>
      <c r="C75" s="37" t="s">
        <v>57</v>
      </c>
      <c r="D75" s="36" t="s">
        <v>487</v>
      </c>
      <c r="E75" s="36" t="s">
        <v>940</v>
      </c>
      <c r="F75" s="42">
        <f>SUM(G75:H75)</f>
        <v>150</v>
      </c>
      <c r="G75" s="28"/>
      <c r="H75" s="28">
        <v>150</v>
      </c>
      <c r="I75" s="42">
        <f>SUM(J75:K75)</f>
        <v>0</v>
      </c>
      <c r="J75" s="28"/>
      <c r="K75" s="28"/>
      <c r="L75" s="42">
        <f>SUM(M75:N75)</f>
        <v>0</v>
      </c>
      <c r="M75" s="28"/>
      <c r="N75" s="28"/>
    </row>
    <row r="76" spans="1:14" ht="47.25">
      <c r="A76" s="32" t="s">
        <v>34</v>
      </c>
      <c r="B76" s="164" t="s">
        <v>688</v>
      </c>
      <c r="C76" s="37"/>
      <c r="D76" s="37"/>
      <c r="E76" s="37"/>
      <c r="F76" s="42">
        <f>SUM(F77:F79)</f>
        <v>11528</v>
      </c>
      <c r="G76" s="42">
        <f aca="true" t="shared" si="28" ref="G76:N76">SUM(G77:G79)</f>
        <v>11528</v>
      </c>
      <c r="H76" s="42">
        <f t="shared" si="28"/>
        <v>0</v>
      </c>
      <c r="I76" s="42">
        <f t="shared" si="28"/>
        <v>11936</v>
      </c>
      <c r="J76" s="42">
        <f t="shared" si="28"/>
        <v>11936</v>
      </c>
      <c r="K76" s="42">
        <f t="shared" si="28"/>
        <v>0</v>
      </c>
      <c r="L76" s="42">
        <f t="shared" si="28"/>
        <v>12361</v>
      </c>
      <c r="M76" s="42">
        <f t="shared" si="28"/>
        <v>12361</v>
      </c>
      <c r="N76" s="42">
        <f t="shared" si="28"/>
        <v>0</v>
      </c>
    </row>
    <row r="77" spans="1:14" ht="283.5">
      <c r="A77" s="35" t="s">
        <v>480</v>
      </c>
      <c r="B77" s="165" t="s">
        <v>177</v>
      </c>
      <c r="C77" s="37" t="s">
        <v>428</v>
      </c>
      <c r="D77" s="36" t="s">
        <v>59</v>
      </c>
      <c r="E77" s="36" t="s">
        <v>939</v>
      </c>
      <c r="F77" s="42">
        <f>SUM(G77:H77)</f>
        <v>8800</v>
      </c>
      <c r="G77" s="42">
        <v>8800</v>
      </c>
      <c r="H77" s="42"/>
      <c r="I77" s="42">
        <f>SUM(J77:K77)</f>
        <v>9110</v>
      </c>
      <c r="J77" s="42">
        <v>9110</v>
      </c>
      <c r="K77" s="42"/>
      <c r="L77" s="42">
        <f>SUM(M77:N77)</f>
        <v>9437</v>
      </c>
      <c r="M77" s="42">
        <v>9437</v>
      </c>
      <c r="N77" s="42"/>
    </row>
    <row r="78" spans="1:14" ht="189">
      <c r="A78" s="35" t="s">
        <v>618</v>
      </c>
      <c r="B78" s="165" t="s">
        <v>177</v>
      </c>
      <c r="C78" s="37" t="s">
        <v>57</v>
      </c>
      <c r="D78" s="36" t="s">
        <v>59</v>
      </c>
      <c r="E78" s="36" t="s">
        <v>939</v>
      </c>
      <c r="F78" s="42">
        <f>SUM(G78:H78)</f>
        <v>2299</v>
      </c>
      <c r="G78" s="42">
        <v>2299</v>
      </c>
      <c r="H78" s="42"/>
      <c r="I78" s="42">
        <f>SUM(J78:K78)</f>
        <v>2380</v>
      </c>
      <c r="J78" s="42">
        <v>2380</v>
      </c>
      <c r="K78" s="42"/>
      <c r="L78" s="42">
        <f>SUM(M78:N78)</f>
        <v>2460</v>
      </c>
      <c r="M78" s="42">
        <v>2460</v>
      </c>
      <c r="N78" s="42"/>
    </row>
    <row r="79" spans="1:14" ht="220.5">
      <c r="A79" s="35" t="s">
        <v>604</v>
      </c>
      <c r="B79" s="165" t="s">
        <v>177</v>
      </c>
      <c r="C79" s="37" t="s">
        <v>53</v>
      </c>
      <c r="D79" s="36" t="s">
        <v>59</v>
      </c>
      <c r="E79" s="36" t="s">
        <v>939</v>
      </c>
      <c r="F79" s="42">
        <f>SUM(G79:H79)</f>
        <v>429</v>
      </c>
      <c r="G79" s="28">
        <v>429</v>
      </c>
      <c r="H79" s="28"/>
      <c r="I79" s="42">
        <f>SUM(J79:K79)</f>
        <v>446</v>
      </c>
      <c r="J79" s="28">
        <v>446</v>
      </c>
      <c r="K79" s="28"/>
      <c r="L79" s="42">
        <f>SUM(M79:N79)</f>
        <v>464</v>
      </c>
      <c r="M79" s="28">
        <v>464</v>
      </c>
      <c r="N79" s="28"/>
    </row>
    <row r="80" spans="1:14" s="40" customFormat="1" ht="78.75">
      <c r="A80" s="27" t="s">
        <v>294</v>
      </c>
      <c r="B80" s="159" t="s">
        <v>689</v>
      </c>
      <c r="C80" s="123"/>
      <c r="D80" s="123"/>
      <c r="E80" s="123"/>
      <c r="F80" s="43">
        <f aca="true" t="shared" si="29" ref="F80:N80">SUM(F81,F124,F131,F149,F152,F156,F160)</f>
        <v>152620.69999999998</v>
      </c>
      <c r="G80" s="43">
        <f t="shared" si="29"/>
        <v>146613.19999999998</v>
      </c>
      <c r="H80" s="43">
        <f t="shared" si="29"/>
        <v>6007.5</v>
      </c>
      <c r="I80" s="43">
        <f t="shared" si="29"/>
        <v>157773.9</v>
      </c>
      <c r="J80" s="43">
        <f t="shared" si="29"/>
        <v>153464.9</v>
      </c>
      <c r="K80" s="43">
        <f t="shared" si="29"/>
        <v>4309</v>
      </c>
      <c r="L80" s="43">
        <f t="shared" si="29"/>
        <v>159933.9</v>
      </c>
      <c r="M80" s="43">
        <f t="shared" si="29"/>
        <v>159933.9</v>
      </c>
      <c r="N80" s="43">
        <f t="shared" si="29"/>
        <v>0</v>
      </c>
    </row>
    <row r="81" spans="1:14" ht="126">
      <c r="A81" s="27" t="s">
        <v>295</v>
      </c>
      <c r="B81" s="111" t="s">
        <v>690</v>
      </c>
      <c r="C81" s="89"/>
      <c r="D81" s="89"/>
      <c r="E81" s="89"/>
      <c r="F81" s="88">
        <f aca="true" t="shared" si="30" ref="F81:N81">SUM(F82,F98)</f>
        <v>61662</v>
      </c>
      <c r="G81" s="88">
        <f t="shared" si="30"/>
        <v>56871</v>
      </c>
      <c r="H81" s="88">
        <f t="shared" si="30"/>
        <v>4791</v>
      </c>
      <c r="I81" s="88">
        <f t="shared" si="30"/>
        <v>62459</v>
      </c>
      <c r="J81" s="88">
        <f t="shared" si="30"/>
        <v>58150</v>
      </c>
      <c r="K81" s="88">
        <f t="shared" si="30"/>
        <v>4309</v>
      </c>
      <c r="L81" s="88">
        <f t="shared" si="30"/>
        <v>59328</v>
      </c>
      <c r="M81" s="156">
        <f t="shared" si="30"/>
        <v>59328</v>
      </c>
      <c r="N81" s="88">
        <f t="shared" si="30"/>
        <v>0</v>
      </c>
    </row>
    <row r="82" spans="1:14" ht="47.25">
      <c r="A82" s="32" t="s">
        <v>625</v>
      </c>
      <c r="B82" s="95" t="s">
        <v>691</v>
      </c>
      <c r="C82" s="89"/>
      <c r="D82" s="89"/>
      <c r="E82" s="89"/>
      <c r="F82" s="42">
        <f aca="true" t="shared" si="31" ref="F82:N82">SUM(F83:F97)</f>
        <v>29317</v>
      </c>
      <c r="G82" s="42">
        <f t="shared" si="31"/>
        <v>29317</v>
      </c>
      <c r="H82" s="42">
        <f t="shared" si="31"/>
        <v>0</v>
      </c>
      <c r="I82" s="42">
        <f t="shared" si="31"/>
        <v>29759</v>
      </c>
      <c r="J82" s="42">
        <f t="shared" si="31"/>
        <v>29759</v>
      </c>
      <c r="K82" s="42">
        <f t="shared" si="31"/>
        <v>0</v>
      </c>
      <c r="L82" s="42">
        <f t="shared" si="31"/>
        <v>30220</v>
      </c>
      <c r="M82" s="161">
        <f t="shared" si="31"/>
        <v>30220</v>
      </c>
      <c r="N82" s="42">
        <f t="shared" si="31"/>
        <v>0</v>
      </c>
    </row>
    <row r="83" spans="1:14" ht="157.5">
      <c r="A83" s="35" t="s">
        <v>628</v>
      </c>
      <c r="B83" s="96" t="s">
        <v>750</v>
      </c>
      <c r="C83" s="37" t="s">
        <v>430</v>
      </c>
      <c r="D83" s="37" t="s">
        <v>59</v>
      </c>
      <c r="E83" s="37" t="s">
        <v>939</v>
      </c>
      <c r="F83" s="140">
        <f>SUM(G83:H83)</f>
        <v>1</v>
      </c>
      <c r="G83" s="141">
        <v>1</v>
      </c>
      <c r="H83" s="141"/>
      <c r="I83" s="140">
        <f>SUM(J83:K83)</f>
        <v>1</v>
      </c>
      <c r="J83" s="141">
        <v>1</v>
      </c>
      <c r="K83" s="141"/>
      <c r="L83" s="140">
        <f>SUM(M83:N83)</f>
        <v>1</v>
      </c>
      <c r="M83" s="141">
        <v>1</v>
      </c>
      <c r="N83" s="141"/>
    </row>
    <row r="84" spans="1:14" ht="141.75">
      <c r="A84" s="21" t="s">
        <v>576</v>
      </c>
      <c r="B84" s="96" t="s">
        <v>750</v>
      </c>
      <c r="C84" s="37" t="s">
        <v>57</v>
      </c>
      <c r="D84" s="37" t="s">
        <v>59</v>
      </c>
      <c r="E84" s="37" t="s">
        <v>939</v>
      </c>
      <c r="F84" s="140">
        <f>SUM(G84:H84)</f>
        <v>40</v>
      </c>
      <c r="G84" s="141">
        <v>40</v>
      </c>
      <c r="H84" s="141"/>
      <c r="I84" s="140">
        <f>SUM(J84:K84)</f>
        <v>43</v>
      </c>
      <c r="J84" s="141">
        <v>43</v>
      </c>
      <c r="K84" s="141"/>
      <c r="L84" s="140">
        <f>SUM(M84:N84)</f>
        <v>47</v>
      </c>
      <c r="M84" s="141">
        <v>47</v>
      </c>
      <c r="N84" s="141"/>
    </row>
    <row r="85" spans="1:14" ht="141.75">
      <c r="A85" s="21" t="s">
        <v>576</v>
      </c>
      <c r="B85" s="96" t="s">
        <v>79</v>
      </c>
      <c r="C85" s="37" t="s">
        <v>57</v>
      </c>
      <c r="D85" s="37" t="s">
        <v>59</v>
      </c>
      <c r="E85" s="37" t="s">
        <v>939</v>
      </c>
      <c r="F85" s="140">
        <f>SUM(G85:H85)</f>
        <v>29</v>
      </c>
      <c r="G85" s="141">
        <v>29</v>
      </c>
      <c r="H85" s="141"/>
      <c r="I85" s="140">
        <f>SUM(J85:K85)</f>
        <v>29</v>
      </c>
      <c r="J85" s="141">
        <v>29</v>
      </c>
      <c r="K85" s="141"/>
      <c r="L85" s="140">
        <f>SUM(M85:N85)</f>
        <v>29</v>
      </c>
      <c r="M85" s="141">
        <v>29</v>
      </c>
      <c r="N85" s="141"/>
    </row>
    <row r="86" spans="1:14" ht="78.75">
      <c r="A86" s="32" t="s">
        <v>5</v>
      </c>
      <c r="B86" s="96" t="s">
        <v>210</v>
      </c>
      <c r="C86" s="37" t="s">
        <v>430</v>
      </c>
      <c r="D86" s="37">
        <v>10</v>
      </c>
      <c r="E86" s="46" t="s">
        <v>939</v>
      </c>
      <c r="F86" s="42">
        <f aca="true" t="shared" si="32" ref="F86:F97">SUM(G86:H86)</f>
        <v>206</v>
      </c>
      <c r="G86" s="42">
        <v>206</v>
      </c>
      <c r="H86" s="42"/>
      <c r="I86" s="42">
        <f aca="true" t="shared" si="33" ref="I86:I97">SUM(J86:K86)</f>
        <v>206</v>
      </c>
      <c r="J86" s="42">
        <v>206</v>
      </c>
      <c r="K86" s="42"/>
      <c r="L86" s="42">
        <f aca="true" t="shared" si="34" ref="L86:L97">SUM(M86:N86)</f>
        <v>206</v>
      </c>
      <c r="M86" s="42">
        <v>206</v>
      </c>
      <c r="N86" s="42"/>
    </row>
    <row r="87" spans="1:14" ht="94.5">
      <c r="A87" s="32" t="s">
        <v>630</v>
      </c>
      <c r="B87" s="96" t="s">
        <v>210</v>
      </c>
      <c r="C87" s="37" t="s">
        <v>57</v>
      </c>
      <c r="D87" s="37">
        <v>10</v>
      </c>
      <c r="E87" s="46" t="s">
        <v>939</v>
      </c>
      <c r="F87" s="42">
        <f t="shared" si="32"/>
        <v>18060</v>
      </c>
      <c r="G87" s="28">
        <v>18060</v>
      </c>
      <c r="H87" s="28"/>
      <c r="I87" s="42">
        <f t="shared" si="33"/>
        <v>18060</v>
      </c>
      <c r="J87" s="28">
        <v>18060</v>
      </c>
      <c r="K87" s="28"/>
      <c r="L87" s="42">
        <f t="shared" si="34"/>
        <v>18060</v>
      </c>
      <c r="M87" s="28">
        <v>18060</v>
      </c>
      <c r="N87" s="28"/>
    </row>
    <row r="88" spans="1:14" ht="110.25">
      <c r="A88" s="32" t="s">
        <v>6</v>
      </c>
      <c r="B88" s="96" t="s">
        <v>211</v>
      </c>
      <c r="C88" s="37" t="s">
        <v>430</v>
      </c>
      <c r="D88" s="37">
        <v>10</v>
      </c>
      <c r="E88" s="46" t="s">
        <v>939</v>
      </c>
      <c r="F88" s="42">
        <f t="shared" si="32"/>
        <v>51</v>
      </c>
      <c r="G88" s="42">
        <v>51</v>
      </c>
      <c r="H88" s="42"/>
      <c r="I88" s="42">
        <f t="shared" si="33"/>
        <v>67</v>
      </c>
      <c r="J88" s="42">
        <v>67</v>
      </c>
      <c r="K88" s="42"/>
      <c r="L88" s="42">
        <f t="shared" si="34"/>
        <v>69</v>
      </c>
      <c r="M88" s="42">
        <v>69</v>
      </c>
      <c r="N88" s="42"/>
    </row>
    <row r="89" spans="1:14" ht="94.5">
      <c r="A89" s="32" t="s">
        <v>864</v>
      </c>
      <c r="B89" s="96" t="s">
        <v>211</v>
      </c>
      <c r="C89" s="37" t="s">
        <v>57</v>
      </c>
      <c r="D89" s="37">
        <v>10</v>
      </c>
      <c r="E89" s="46" t="s">
        <v>939</v>
      </c>
      <c r="F89" s="42">
        <f t="shared" si="32"/>
        <v>2121</v>
      </c>
      <c r="G89" s="28">
        <v>2121</v>
      </c>
      <c r="H89" s="28"/>
      <c r="I89" s="42">
        <f t="shared" si="33"/>
        <v>2192</v>
      </c>
      <c r="J89" s="28">
        <v>2192</v>
      </c>
      <c r="K89" s="28"/>
      <c r="L89" s="42">
        <f t="shared" si="34"/>
        <v>2280</v>
      </c>
      <c r="M89" s="28">
        <v>2280</v>
      </c>
      <c r="N89" s="28"/>
    </row>
    <row r="90" spans="1:14" ht="110.25">
      <c r="A90" s="94" t="s">
        <v>629</v>
      </c>
      <c r="B90" s="96" t="s">
        <v>266</v>
      </c>
      <c r="C90" s="37" t="s">
        <v>430</v>
      </c>
      <c r="D90" s="37">
        <v>10</v>
      </c>
      <c r="E90" s="46" t="s">
        <v>939</v>
      </c>
      <c r="F90" s="42">
        <f t="shared" si="32"/>
        <v>90</v>
      </c>
      <c r="G90" s="42">
        <v>90</v>
      </c>
      <c r="H90" s="42"/>
      <c r="I90" s="42">
        <f t="shared" si="33"/>
        <v>90</v>
      </c>
      <c r="J90" s="42">
        <v>90</v>
      </c>
      <c r="K90" s="42"/>
      <c r="L90" s="42">
        <f t="shared" si="34"/>
        <v>90</v>
      </c>
      <c r="M90" s="42">
        <v>90</v>
      </c>
      <c r="N90" s="42"/>
    </row>
    <row r="91" spans="1:14" ht="94.5">
      <c r="A91" s="94" t="s">
        <v>865</v>
      </c>
      <c r="B91" s="96" t="s">
        <v>266</v>
      </c>
      <c r="C91" s="37" t="s">
        <v>57</v>
      </c>
      <c r="D91" s="37">
        <v>10</v>
      </c>
      <c r="E91" s="46" t="s">
        <v>939</v>
      </c>
      <c r="F91" s="42">
        <f t="shared" si="32"/>
        <v>3466</v>
      </c>
      <c r="G91" s="28">
        <v>3466</v>
      </c>
      <c r="H91" s="28"/>
      <c r="I91" s="42">
        <f t="shared" si="33"/>
        <v>3608</v>
      </c>
      <c r="J91" s="28">
        <v>3608</v>
      </c>
      <c r="K91" s="28"/>
      <c r="L91" s="42">
        <f t="shared" si="34"/>
        <v>3756</v>
      </c>
      <c r="M91" s="28">
        <v>3756</v>
      </c>
      <c r="N91" s="28"/>
    </row>
    <row r="92" spans="1:14" ht="163.5" customHeight="1">
      <c r="A92" s="94" t="s">
        <v>631</v>
      </c>
      <c r="B92" s="96" t="s">
        <v>267</v>
      </c>
      <c r="C92" s="37" t="s">
        <v>430</v>
      </c>
      <c r="D92" s="37">
        <v>10</v>
      </c>
      <c r="E92" s="46" t="s">
        <v>939</v>
      </c>
      <c r="F92" s="42">
        <f t="shared" si="32"/>
        <v>2</v>
      </c>
      <c r="G92" s="42">
        <v>2</v>
      </c>
      <c r="H92" s="42"/>
      <c r="I92" s="42">
        <f t="shared" si="33"/>
        <v>2</v>
      </c>
      <c r="J92" s="42">
        <v>2</v>
      </c>
      <c r="K92" s="42"/>
      <c r="L92" s="42">
        <f t="shared" si="34"/>
        <v>2</v>
      </c>
      <c r="M92" s="42">
        <v>2</v>
      </c>
      <c r="N92" s="42"/>
    </row>
    <row r="93" spans="1:14" ht="142.5" customHeight="1">
      <c r="A93" s="94" t="s">
        <v>866</v>
      </c>
      <c r="B93" s="96" t="s">
        <v>267</v>
      </c>
      <c r="C93" s="37" t="s">
        <v>57</v>
      </c>
      <c r="D93" s="37">
        <v>10</v>
      </c>
      <c r="E93" s="46" t="s">
        <v>939</v>
      </c>
      <c r="F93" s="42">
        <f t="shared" si="32"/>
        <v>118</v>
      </c>
      <c r="G93" s="28">
        <v>118</v>
      </c>
      <c r="H93" s="28"/>
      <c r="I93" s="42">
        <f t="shared" si="33"/>
        <v>123</v>
      </c>
      <c r="J93" s="28">
        <v>123</v>
      </c>
      <c r="K93" s="28"/>
      <c r="L93" s="42">
        <f t="shared" si="34"/>
        <v>128</v>
      </c>
      <c r="M93" s="28">
        <v>128</v>
      </c>
      <c r="N93" s="28"/>
    </row>
    <row r="94" spans="1:14" ht="114" customHeight="1">
      <c r="A94" s="94" t="s">
        <v>515</v>
      </c>
      <c r="B94" s="96" t="s">
        <v>268</v>
      </c>
      <c r="C94" s="37" t="s">
        <v>430</v>
      </c>
      <c r="D94" s="37">
        <v>10</v>
      </c>
      <c r="E94" s="46" t="s">
        <v>939</v>
      </c>
      <c r="F94" s="42">
        <f t="shared" si="32"/>
        <v>80</v>
      </c>
      <c r="G94" s="42">
        <v>80</v>
      </c>
      <c r="H94" s="42"/>
      <c r="I94" s="42">
        <f t="shared" si="33"/>
        <v>80</v>
      </c>
      <c r="J94" s="42">
        <v>80</v>
      </c>
      <c r="K94" s="42"/>
      <c r="L94" s="42">
        <f t="shared" si="34"/>
        <v>80</v>
      </c>
      <c r="M94" s="42">
        <v>80</v>
      </c>
      <c r="N94" s="42"/>
    </row>
    <row r="95" spans="1:14" ht="98.25" customHeight="1">
      <c r="A95" s="94" t="s">
        <v>867</v>
      </c>
      <c r="B95" s="96" t="s">
        <v>268</v>
      </c>
      <c r="C95" s="37" t="s">
        <v>57</v>
      </c>
      <c r="D95" s="37">
        <v>10</v>
      </c>
      <c r="E95" s="46" t="s">
        <v>939</v>
      </c>
      <c r="F95" s="42">
        <f t="shared" si="32"/>
        <v>4005</v>
      </c>
      <c r="G95" s="28">
        <v>4005</v>
      </c>
      <c r="H95" s="28"/>
      <c r="I95" s="42">
        <f t="shared" si="33"/>
        <v>4168</v>
      </c>
      <c r="J95" s="28">
        <v>4168</v>
      </c>
      <c r="K95" s="28"/>
      <c r="L95" s="42">
        <f t="shared" si="34"/>
        <v>4338</v>
      </c>
      <c r="M95" s="28">
        <v>4338</v>
      </c>
      <c r="N95" s="28"/>
    </row>
    <row r="96" spans="1:14" ht="110.25">
      <c r="A96" s="32" t="s">
        <v>514</v>
      </c>
      <c r="B96" s="96" t="s">
        <v>269</v>
      </c>
      <c r="C96" s="37" t="s">
        <v>430</v>
      </c>
      <c r="D96" s="37">
        <v>10</v>
      </c>
      <c r="E96" s="46" t="s">
        <v>939</v>
      </c>
      <c r="F96" s="42">
        <f t="shared" si="32"/>
        <v>26</v>
      </c>
      <c r="G96" s="42">
        <v>26</v>
      </c>
      <c r="H96" s="42"/>
      <c r="I96" s="42">
        <f t="shared" si="33"/>
        <v>26</v>
      </c>
      <c r="J96" s="42">
        <v>26</v>
      </c>
      <c r="K96" s="42"/>
      <c r="L96" s="42">
        <f t="shared" si="34"/>
        <v>26</v>
      </c>
      <c r="M96" s="42">
        <v>26</v>
      </c>
      <c r="N96" s="42"/>
    </row>
    <row r="97" spans="1:14" ht="94.5">
      <c r="A97" s="32" t="s">
        <v>512</v>
      </c>
      <c r="B97" s="96" t="s">
        <v>269</v>
      </c>
      <c r="C97" s="37" t="s">
        <v>57</v>
      </c>
      <c r="D97" s="37">
        <v>10</v>
      </c>
      <c r="E97" s="46" t="s">
        <v>939</v>
      </c>
      <c r="F97" s="42">
        <f t="shared" si="32"/>
        <v>1022</v>
      </c>
      <c r="G97" s="28">
        <v>1022</v>
      </c>
      <c r="H97" s="28"/>
      <c r="I97" s="42">
        <f t="shared" si="33"/>
        <v>1064</v>
      </c>
      <c r="J97" s="28">
        <v>1064</v>
      </c>
      <c r="K97" s="28"/>
      <c r="L97" s="42">
        <f t="shared" si="34"/>
        <v>1108</v>
      </c>
      <c r="M97" s="28">
        <v>1108</v>
      </c>
      <c r="N97" s="28"/>
    </row>
    <row r="98" spans="1:14" ht="47.25">
      <c r="A98" s="94" t="s">
        <v>392</v>
      </c>
      <c r="B98" s="92" t="s">
        <v>659</v>
      </c>
      <c r="C98" s="89"/>
      <c r="D98" s="89"/>
      <c r="E98" s="89"/>
      <c r="F98" s="42">
        <f>SUM(F99:F123)</f>
        <v>32345</v>
      </c>
      <c r="G98" s="42">
        <f aca="true" t="shared" si="35" ref="G98:N98">SUM(G99:G123)</f>
        <v>27554</v>
      </c>
      <c r="H98" s="42">
        <f t="shared" si="35"/>
        <v>4791</v>
      </c>
      <c r="I98" s="42">
        <f t="shared" si="35"/>
        <v>32700</v>
      </c>
      <c r="J98" s="42">
        <f t="shared" si="35"/>
        <v>28391</v>
      </c>
      <c r="K98" s="42">
        <f t="shared" si="35"/>
        <v>4309</v>
      </c>
      <c r="L98" s="42">
        <f t="shared" si="35"/>
        <v>29108</v>
      </c>
      <c r="M98" s="42">
        <f t="shared" si="35"/>
        <v>29108</v>
      </c>
      <c r="N98" s="42">
        <f t="shared" si="35"/>
        <v>0</v>
      </c>
    </row>
    <row r="99" spans="1:14" ht="63">
      <c r="A99" s="32" t="s">
        <v>491</v>
      </c>
      <c r="B99" s="37" t="s">
        <v>247</v>
      </c>
      <c r="C99" s="37" t="s">
        <v>430</v>
      </c>
      <c r="D99" s="37" t="s">
        <v>59</v>
      </c>
      <c r="E99" s="46" t="s">
        <v>464</v>
      </c>
      <c r="F99" s="42">
        <f>SUM(G99:H99)</f>
        <v>49</v>
      </c>
      <c r="G99" s="42"/>
      <c r="H99" s="42">
        <v>49</v>
      </c>
      <c r="I99" s="42">
        <f>SUM(J99:K99)</f>
        <v>49</v>
      </c>
      <c r="J99" s="42"/>
      <c r="K99" s="42">
        <v>49</v>
      </c>
      <c r="L99" s="42">
        <f>SUM(M99:N99)</f>
        <v>0</v>
      </c>
      <c r="M99" s="42"/>
      <c r="N99" s="42">
        <v>0</v>
      </c>
    </row>
    <row r="100" spans="1:14" ht="47.25">
      <c r="A100" s="32" t="s">
        <v>492</v>
      </c>
      <c r="B100" s="37" t="s">
        <v>247</v>
      </c>
      <c r="C100" s="37" t="s">
        <v>57</v>
      </c>
      <c r="D100" s="37" t="s">
        <v>59</v>
      </c>
      <c r="E100" s="46" t="s">
        <v>464</v>
      </c>
      <c r="F100" s="42">
        <f>SUM(G100:H100)</f>
        <v>4260</v>
      </c>
      <c r="G100" s="28"/>
      <c r="H100" s="28">
        <v>4260</v>
      </c>
      <c r="I100" s="42">
        <f>SUM(J100:K100)</f>
        <v>4260</v>
      </c>
      <c r="J100" s="28"/>
      <c r="K100" s="28">
        <v>4260</v>
      </c>
      <c r="L100" s="42">
        <f>SUM(M100:N100)</f>
        <v>0</v>
      </c>
      <c r="M100" s="28"/>
      <c r="N100" s="28">
        <v>0</v>
      </c>
    </row>
    <row r="101" spans="1:14" ht="126">
      <c r="A101" s="32" t="s">
        <v>513</v>
      </c>
      <c r="B101" s="96" t="s">
        <v>286</v>
      </c>
      <c r="C101" s="37" t="s">
        <v>57</v>
      </c>
      <c r="D101" s="37">
        <v>10</v>
      </c>
      <c r="E101" s="46" t="s">
        <v>939</v>
      </c>
      <c r="F101" s="28">
        <f>SUM(G101:H101)</f>
        <v>10</v>
      </c>
      <c r="G101" s="28"/>
      <c r="H101" s="28">
        <v>10</v>
      </c>
      <c r="I101" s="28">
        <f aca="true" t="shared" si="36" ref="I101:I112">SUM(J101:K101)</f>
        <v>0</v>
      </c>
      <c r="J101" s="28"/>
      <c r="K101" s="28"/>
      <c r="L101" s="28">
        <f aca="true" t="shared" si="37" ref="L101:L112">SUM(M101:N101)</f>
        <v>0</v>
      </c>
      <c r="M101" s="118"/>
      <c r="N101" s="28"/>
    </row>
    <row r="102" spans="1:14" ht="47.25">
      <c r="A102" s="21" t="s">
        <v>116</v>
      </c>
      <c r="B102" s="96" t="s">
        <v>115</v>
      </c>
      <c r="C102" s="37" t="s">
        <v>57</v>
      </c>
      <c r="D102" s="37">
        <v>10</v>
      </c>
      <c r="E102" s="46" t="s">
        <v>939</v>
      </c>
      <c r="F102" s="28">
        <f>SUM(G102:H102)</f>
        <v>472</v>
      </c>
      <c r="G102" s="28"/>
      <c r="H102" s="28">
        <v>472</v>
      </c>
      <c r="I102" s="28">
        <f t="shared" si="36"/>
        <v>0</v>
      </c>
      <c r="J102" s="28"/>
      <c r="K102" s="28"/>
      <c r="L102" s="28">
        <f t="shared" si="37"/>
        <v>0</v>
      </c>
      <c r="M102" s="118"/>
      <c r="N102" s="28"/>
    </row>
    <row r="103" spans="1:14" ht="94.5">
      <c r="A103" s="94" t="s">
        <v>197</v>
      </c>
      <c r="B103" s="96" t="s">
        <v>212</v>
      </c>
      <c r="C103" s="37" t="s">
        <v>430</v>
      </c>
      <c r="D103" s="37" t="s">
        <v>59</v>
      </c>
      <c r="E103" s="46" t="s">
        <v>939</v>
      </c>
      <c r="F103" s="42">
        <f aca="true" t="shared" si="38" ref="F103:F112">SUM(G103:H103)</f>
        <v>2</v>
      </c>
      <c r="G103" s="28">
        <v>2</v>
      </c>
      <c r="H103" s="28"/>
      <c r="I103" s="42">
        <f t="shared" si="36"/>
        <v>2</v>
      </c>
      <c r="J103" s="28">
        <v>2</v>
      </c>
      <c r="K103" s="28"/>
      <c r="L103" s="42">
        <f t="shared" si="37"/>
        <v>2</v>
      </c>
      <c r="M103" s="28">
        <v>2</v>
      </c>
      <c r="N103" s="28"/>
    </row>
    <row r="104" spans="1:14" ht="78.75">
      <c r="A104" s="94" t="s">
        <v>971</v>
      </c>
      <c r="B104" s="96" t="s">
        <v>212</v>
      </c>
      <c r="C104" s="37" t="s">
        <v>57</v>
      </c>
      <c r="D104" s="37" t="s">
        <v>59</v>
      </c>
      <c r="E104" s="46" t="s">
        <v>939</v>
      </c>
      <c r="F104" s="42">
        <f t="shared" si="38"/>
        <v>186</v>
      </c>
      <c r="G104" s="28">
        <v>186</v>
      </c>
      <c r="H104" s="28"/>
      <c r="I104" s="42">
        <f t="shared" si="36"/>
        <v>193</v>
      </c>
      <c r="J104" s="28">
        <v>193</v>
      </c>
      <c r="K104" s="28"/>
      <c r="L104" s="42">
        <f t="shared" si="37"/>
        <v>201</v>
      </c>
      <c r="M104" s="28">
        <v>201</v>
      </c>
      <c r="N104" s="28"/>
    </row>
    <row r="105" spans="1:14" ht="94.5">
      <c r="A105" s="94" t="s">
        <v>874</v>
      </c>
      <c r="B105" s="96" t="s">
        <v>213</v>
      </c>
      <c r="C105" s="37" t="s">
        <v>430</v>
      </c>
      <c r="D105" s="37" t="s">
        <v>59</v>
      </c>
      <c r="E105" s="46" t="s">
        <v>939</v>
      </c>
      <c r="F105" s="42">
        <f t="shared" si="38"/>
        <v>1</v>
      </c>
      <c r="G105" s="42">
        <v>1</v>
      </c>
      <c r="H105" s="42"/>
      <c r="I105" s="42">
        <f t="shared" si="36"/>
        <v>1</v>
      </c>
      <c r="J105" s="42">
        <v>1</v>
      </c>
      <c r="K105" s="42"/>
      <c r="L105" s="42">
        <f t="shared" si="37"/>
        <v>1</v>
      </c>
      <c r="M105" s="42">
        <v>1</v>
      </c>
      <c r="N105" s="42"/>
    </row>
    <row r="106" spans="1:14" ht="78.75">
      <c r="A106" s="94" t="s">
        <v>805</v>
      </c>
      <c r="B106" s="96" t="s">
        <v>213</v>
      </c>
      <c r="C106" s="37" t="s">
        <v>57</v>
      </c>
      <c r="D106" s="37" t="s">
        <v>59</v>
      </c>
      <c r="E106" s="46" t="s">
        <v>939</v>
      </c>
      <c r="F106" s="42">
        <f t="shared" si="38"/>
        <v>123</v>
      </c>
      <c r="G106" s="28">
        <v>123</v>
      </c>
      <c r="H106" s="28"/>
      <c r="I106" s="42">
        <f t="shared" si="36"/>
        <v>128</v>
      </c>
      <c r="J106" s="28">
        <v>128</v>
      </c>
      <c r="K106" s="28"/>
      <c r="L106" s="42">
        <f t="shared" si="37"/>
        <v>133</v>
      </c>
      <c r="M106" s="28">
        <v>133</v>
      </c>
      <c r="N106" s="28"/>
    </row>
    <row r="107" spans="1:14" ht="225.75" customHeight="1">
      <c r="A107" s="94" t="s">
        <v>764</v>
      </c>
      <c r="B107" s="96" t="s">
        <v>214</v>
      </c>
      <c r="C107" s="37" t="s">
        <v>430</v>
      </c>
      <c r="D107" s="37">
        <v>10</v>
      </c>
      <c r="E107" s="46" t="s">
        <v>939</v>
      </c>
      <c r="F107" s="42">
        <f t="shared" si="38"/>
        <v>1</v>
      </c>
      <c r="G107" s="42">
        <v>1</v>
      </c>
      <c r="H107" s="42"/>
      <c r="I107" s="42">
        <f t="shared" si="36"/>
        <v>1</v>
      </c>
      <c r="J107" s="42">
        <v>1</v>
      </c>
      <c r="K107" s="42"/>
      <c r="L107" s="42">
        <f t="shared" si="37"/>
        <v>1</v>
      </c>
      <c r="M107" s="42">
        <v>1</v>
      </c>
      <c r="N107" s="42"/>
    </row>
    <row r="108" spans="1:14" ht="209.25" customHeight="1">
      <c r="A108" s="94" t="s">
        <v>765</v>
      </c>
      <c r="B108" s="96" t="s">
        <v>214</v>
      </c>
      <c r="C108" s="37" t="s">
        <v>57</v>
      </c>
      <c r="D108" s="37">
        <v>10</v>
      </c>
      <c r="E108" s="46" t="s">
        <v>939</v>
      </c>
      <c r="F108" s="42">
        <f t="shared" si="38"/>
        <v>77</v>
      </c>
      <c r="G108" s="28">
        <v>77</v>
      </c>
      <c r="H108" s="28"/>
      <c r="I108" s="42">
        <f t="shared" si="36"/>
        <v>79</v>
      </c>
      <c r="J108" s="28">
        <v>79</v>
      </c>
      <c r="K108" s="28"/>
      <c r="L108" s="42">
        <f t="shared" si="37"/>
        <v>83</v>
      </c>
      <c r="M108" s="28">
        <v>83</v>
      </c>
      <c r="N108" s="28"/>
    </row>
    <row r="109" spans="1:14" ht="94.5">
      <c r="A109" s="94" t="s">
        <v>216</v>
      </c>
      <c r="B109" s="96" t="s">
        <v>215</v>
      </c>
      <c r="C109" s="37" t="s">
        <v>430</v>
      </c>
      <c r="D109" s="37" t="s">
        <v>59</v>
      </c>
      <c r="E109" s="46" t="s">
        <v>939</v>
      </c>
      <c r="F109" s="42">
        <f t="shared" si="38"/>
        <v>58.5</v>
      </c>
      <c r="G109" s="42">
        <v>58.5</v>
      </c>
      <c r="H109" s="42"/>
      <c r="I109" s="42">
        <f t="shared" si="36"/>
        <v>90</v>
      </c>
      <c r="J109" s="42">
        <v>90</v>
      </c>
      <c r="K109" s="42"/>
      <c r="L109" s="42">
        <f t="shared" si="37"/>
        <v>127</v>
      </c>
      <c r="M109" s="42">
        <v>127</v>
      </c>
      <c r="N109" s="42"/>
    </row>
    <row r="110" spans="1:14" ht="94.5">
      <c r="A110" s="94" t="s">
        <v>216</v>
      </c>
      <c r="B110" s="96" t="s">
        <v>215</v>
      </c>
      <c r="C110" s="37" t="s">
        <v>57</v>
      </c>
      <c r="D110" s="37" t="s">
        <v>59</v>
      </c>
      <c r="E110" s="46" t="s">
        <v>939</v>
      </c>
      <c r="F110" s="42">
        <f t="shared" si="38"/>
        <v>5960.5</v>
      </c>
      <c r="G110" s="28">
        <v>5960.5</v>
      </c>
      <c r="H110" s="28"/>
      <c r="I110" s="42">
        <f t="shared" si="36"/>
        <v>6169</v>
      </c>
      <c r="J110" s="28">
        <v>6169</v>
      </c>
      <c r="K110" s="28"/>
      <c r="L110" s="42">
        <f t="shared" si="37"/>
        <v>6382</v>
      </c>
      <c r="M110" s="28">
        <v>6382</v>
      </c>
      <c r="N110" s="28"/>
    </row>
    <row r="111" spans="1:14" ht="78.75">
      <c r="A111" s="94" t="s">
        <v>217</v>
      </c>
      <c r="B111" s="96" t="s">
        <v>264</v>
      </c>
      <c r="C111" s="37" t="s">
        <v>430</v>
      </c>
      <c r="D111" s="37">
        <v>10</v>
      </c>
      <c r="E111" s="46" t="s">
        <v>939</v>
      </c>
      <c r="F111" s="42">
        <f t="shared" si="38"/>
        <v>1</v>
      </c>
      <c r="G111" s="42">
        <v>1</v>
      </c>
      <c r="H111" s="42"/>
      <c r="I111" s="42">
        <f t="shared" si="36"/>
        <v>1</v>
      </c>
      <c r="J111" s="42">
        <v>1</v>
      </c>
      <c r="K111" s="42"/>
      <c r="L111" s="42">
        <f t="shared" si="37"/>
        <v>1</v>
      </c>
      <c r="M111" s="42">
        <v>1</v>
      </c>
      <c r="N111" s="42"/>
    </row>
    <row r="112" spans="1:14" ht="31.5">
      <c r="A112" s="94" t="s">
        <v>263</v>
      </c>
      <c r="B112" s="96" t="s">
        <v>264</v>
      </c>
      <c r="C112" s="37" t="s">
        <v>57</v>
      </c>
      <c r="D112" s="37">
        <v>10</v>
      </c>
      <c r="E112" s="46" t="s">
        <v>939</v>
      </c>
      <c r="F112" s="42">
        <f t="shared" si="38"/>
        <v>29</v>
      </c>
      <c r="G112" s="28">
        <v>29</v>
      </c>
      <c r="H112" s="28"/>
      <c r="I112" s="42">
        <f t="shared" si="36"/>
        <v>31</v>
      </c>
      <c r="J112" s="28">
        <v>31</v>
      </c>
      <c r="K112" s="28"/>
      <c r="L112" s="42">
        <f t="shared" si="37"/>
        <v>32</v>
      </c>
      <c r="M112" s="28">
        <v>32</v>
      </c>
      <c r="N112" s="28"/>
    </row>
    <row r="113" spans="1:14" ht="78.75">
      <c r="A113" s="21" t="s">
        <v>0</v>
      </c>
      <c r="B113" s="96" t="s">
        <v>622</v>
      </c>
      <c r="C113" s="37" t="s">
        <v>430</v>
      </c>
      <c r="D113" s="37">
        <v>10</v>
      </c>
      <c r="E113" s="46" t="s">
        <v>939</v>
      </c>
      <c r="F113" s="42">
        <f>SUM(G113:H113)</f>
        <v>1</v>
      </c>
      <c r="G113" s="28">
        <v>1</v>
      </c>
      <c r="H113" s="28"/>
      <c r="I113" s="42">
        <f>SUM(J113:K113)</f>
        <v>1</v>
      </c>
      <c r="J113" s="28">
        <v>1</v>
      </c>
      <c r="K113" s="28"/>
      <c r="L113" s="42">
        <f>SUM(M113:N113)</f>
        <v>1</v>
      </c>
      <c r="M113" s="28">
        <v>1</v>
      </c>
      <c r="N113" s="28"/>
    </row>
    <row r="114" spans="1:14" ht="66.75" customHeight="1">
      <c r="A114" s="21" t="s">
        <v>1</v>
      </c>
      <c r="B114" s="96" t="s">
        <v>622</v>
      </c>
      <c r="C114" s="37" t="s">
        <v>57</v>
      </c>
      <c r="D114" s="37">
        <v>10</v>
      </c>
      <c r="E114" s="46" t="s">
        <v>939</v>
      </c>
      <c r="F114" s="42">
        <f>SUM(G114:H114)</f>
        <v>14</v>
      </c>
      <c r="G114" s="28">
        <v>14</v>
      </c>
      <c r="H114" s="28"/>
      <c r="I114" s="42">
        <f>SUM(J114:K114)</f>
        <v>15</v>
      </c>
      <c r="J114" s="28">
        <v>15</v>
      </c>
      <c r="K114" s="28"/>
      <c r="L114" s="42">
        <f>SUM(M114:N114)</f>
        <v>15</v>
      </c>
      <c r="M114" s="28">
        <v>15</v>
      </c>
      <c r="N114" s="28"/>
    </row>
    <row r="115" spans="1:14" ht="126">
      <c r="A115" s="21" t="s">
        <v>773</v>
      </c>
      <c r="B115" s="96" t="s">
        <v>616</v>
      </c>
      <c r="C115" s="37" t="s">
        <v>430</v>
      </c>
      <c r="D115" s="37">
        <v>10</v>
      </c>
      <c r="E115" s="46" t="s">
        <v>939</v>
      </c>
      <c r="F115" s="42">
        <f>SUM(G115:H115)</f>
        <v>1</v>
      </c>
      <c r="G115" s="28">
        <v>1</v>
      </c>
      <c r="H115" s="28"/>
      <c r="I115" s="42">
        <f>SUM(J115:K115)</f>
        <v>1</v>
      </c>
      <c r="J115" s="28">
        <v>1</v>
      </c>
      <c r="K115" s="28"/>
      <c r="L115" s="42">
        <f>SUM(M115:N115)</f>
        <v>1</v>
      </c>
      <c r="M115" s="28">
        <v>1</v>
      </c>
      <c r="N115" s="28"/>
    </row>
    <row r="116" spans="1:14" ht="94.5">
      <c r="A116" s="21" t="s">
        <v>615</v>
      </c>
      <c r="B116" s="96" t="s">
        <v>616</v>
      </c>
      <c r="C116" s="37" t="s">
        <v>57</v>
      </c>
      <c r="D116" s="37">
        <v>10</v>
      </c>
      <c r="E116" s="46" t="s">
        <v>939</v>
      </c>
      <c r="F116" s="42">
        <f>SUM(G116:H116)</f>
        <v>12</v>
      </c>
      <c r="G116" s="28">
        <v>12</v>
      </c>
      <c r="H116" s="28"/>
      <c r="I116" s="42">
        <f>SUM(J116:K116)</f>
        <v>12</v>
      </c>
      <c r="J116" s="28">
        <v>12</v>
      </c>
      <c r="K116" s="28"/>
      <c r="L116" s="42">
        <f>SUM(M116:N116)</f>
        <v>13</v>
      </c>
      <c r="M116" s="28">
        <v>13</v>
      </c>
      <c r="N116" s="28"/>
    </row>
    <row r="117" spans="1:14" ht="110.25">
      <c r="A117" s="94" t="s">
        <v>218</v>
      </c>
      <c r="B117" s="96" t="s">
        <v>265</v>
      </c>
      <c r="C117" s="37" t="s">
        <v>430</v>
      </c>
      <c r="D117" s="37">
        <v>10</v>
      </c>
      <c r="E117" s="46" t="s">
        <v>939</v>
      </c>
      <c r="F117" s="42">
        <f aca="true" t="shared" si="39" ref="F117:F123">SUM(G117:H117)</f>
        <v>183.8</v>
      </c>
      <c r="G117" s="42">
        <v>183.8</v>
      </c>
      <c r="H117" s="42"/>
      <c r="I117" s="42">
        <f aca="true" t="shared" si="40" ref="I117:I123">SUM(J117:K117)</f>
        <v>206.6</v>
      </c>
      <c r="J117" s="42">
        <v>206.6</v>
      </c>
      <c r="K117" s="42"/>
      <c r="L117" s="42">
        <f aca="true" t="shared" si="41" ref="L117:L123">SUM(M117:N117)</f>
        <v>237.8</v>
      </c>
      <c r="M117" s="42">
        <v>237.8</v>
      </c>
      <c r="N117" s="42"/>
    </row>
    <row r="118" spans="1:14" ht="94.5">
      <c r="A118" s="94" t="s">
        <v>220</v>
      </c>
      <c r="B118" s="96" t="s">
        <v>265</v>
      </c>
      <c r="C118" s="37" t="s">
        <v>57</v>
      </c>
      <c r="D118" s="37">
        <v>10</v>
      </c>
      <c r="E118" s="46" t="s">
        <v>939</v>
      </c>
      <c r="F118" s="42">
        <f t="shared" si="39"/>
        <v>11901.2</v>
      </c>
      <c r="G118" s="42">
        <v>11901.2</v>
      </c>
      <c r="H118" s="28"/>
      <c r="I118" s="42">
        <f t="shared" si="40"/>
        <v>12358.4</v>
      </c>
      <c r="J118" s="42">
        <v>12358.4</v>
      </c>
      <c r="K118" s="28"/>
      <c r="L118" s="42">
        <f t="shared" si="41"/>
        <v>12830.2</v>
      </c>
      <c r="M118" s="42">
        <v>12830.2</v>
      </c>
      <c r="N118" s="28"/>
    </row>
    <row r="119" spans="1:14" ht="78.75">
      <c r="A119" s="32" t="s">
        <v>947</v>
      </c>
      <c r="B119" s="96" t="s">
        <v>270</v>
      </c>
      <c r="C119" s="37" t="s">
        <v>430</v>
      </c>
      <c r="D119" s="37" t="s">
        <v>59</v>
      </c>
      <c r="E119" s="46" t="s">
        <v>939</v>
      </c>
      <c r="F119" s="42">
        <f t="shared" si="39"/>
        <v>2</v>
      </c>
      <c r="G119" s="42">
        <v>2</v>
      </c>
      <c r="H119" s="42"/>
      <c r="I119" s="42">
        <f t="shared" si="40"/>
        <v>2</v>
      </c>
      <c r="J119" s="42">
        <v>2</v>
      </c>
      <c r="K119" s="42"/>
      <c r="L119" s="42">
        <f t="shared" si="41"/>
        <v>2</v>
      </c>
      <c r="M119" s="42">
        <v>2</v>
      </c>
      <c r="N119" s="42"/>
    </row>
    <row r="120" spans="1:14" ht="78.75">
      <c r="A120" s="32" t="s">
        <v>947</v>
      </c>
      <c r="B120" s="96" t="s">
        <v>270</v>
      </c>
      <c r="C120" s="37" t="s">
        <v>57</v>
      </c>
      <c r="D120" s="37" t="s">
        <v>59</v>
      </c>
      <c r="E120" s="46" t="s">
        <v>939</v>
      </c>
      <c r="F120" s="42">
        <f t="shared" si="39"/>
        <v>153</v>
      </c>
      <c r="G120" s="28">
        <v>153</v>
      </c>
      <c r="H120" s="28"/>
      <c r="I120" s="42">
        <f t="shared" si="40"/>
        <v>159</v>
      </c>
      <c r="J120" s="28">
        <v>159</v>
      </c>
      <c r="K120" s="28"/>
      <c r="L120" s="42">
        <f t="shared" si="41"/>
        <v>165</v>
      </c>
      <c r="M120" s="28">
        <v>165</v>
      </c>
      <c r="N120" s="28"/>
    </row>
    <row r="121" spans="1:14" ht="189">
      <c r="A121" s="32" t="s">
        <v>219</v>
      </c>
      <c r="B121" s="96" t="s">
        <v>287</v>
      </c>
      <c r="C121" s="37" t="s">
        <v>57</v>
      </c>
      <c r="D121" s="37">
        <v>10</v>
      </c>
      <c r="E121" s="46" t="s">
        <v>939</v>
      </c>
      <c r="F121" s="42">
        <f t="shared" si="39"/>
        <v>8</v>
      </c>
      <c r="G121" s="42">
        <v>8</v>
      </c>
      <c r="H121" s="42">
        <v>0</v>
      </c>
      <c r="I121" s="42">
        <f t="shared" si="40"/>
        <v>8</v>
      </c>
      <c r="J121" s="42">
        <v>8</v>
      </c>
      <c r="K121" s="42">
        <v>0</v>
      </c>
      <c r="L121" s="42">
        <f t="shared" si="41"/>
        <v>8</v>
      </c>
      <c r="M121" s="42">
        <v>8</v>
      </c>
      <c r="N121" s="42">
        <v>0</v>
      </c>
    </row>
    <row r="122" spans="1:14" ht="141.75">
      <c r="A122" s="142" t="s">
        <v>748</v>
      </c>
      <c r="B122" s="96" t="s">
        <v>614</v>
      </c>
      <c r="C122" s="37" t="s">
        <v>430</v>
      </c>
      <c r="D122" s="37" t="s">
        <v>59</v>
      </c>
      <c r="E122" s="46" t="s">
        <v>939</v>
      </c>
      <c r="F122" s="42">
        <f t="shared" si="39"/>
        <v>131.1</v>
      </c>
      <c r="G122" s="28">
        <v>131.1</v>
      </c>
      <c r="H122" s="28"/>
      <c r="I122" s="42">
        <f t="shared" si="40"/>
        <v>131.7</v>
      </c>
      <c r="J122" s="28">
        <v>131.7</v>
      </c>
      <c r="K122" s="28"/>
      <c r="L122" s="42">
        <f t="shared" si="41"/>
        <v>130.7</v>
      </c>
      <c r="M122" s="28">
        <v>130.7</v>
      </c>
      <c r="N122" s="28"/>
    </row>
    <row r="123" spans="1:14" ht="141.75">
      <c r="A123" s="142" t="s">
        <v>749</v>
      </c>
      <c r="B123" s="96" t="s">
        <v>614</v>
      </c>
      <c r="C123" s="37" t="s">
        <v>57</v>
      </c>
      <c r="D123" s="37" t="s">
        <v>59</v>
      </c>
      <c r="E123" s="46" t="s">
        <v>939</v>
      </c>
      <c r="F123" s="42">
        <f t="shared" si="39"/>
        <v>8707.9</v>
      </c>
      <c r="G123" s="28">
        <v>8707.9</v>
      </c>
      <c r="H123" s="28"/>
      <c r="I123" s="42">
        <f t="shared" si="40"/>
        <v>8801.3</v>
      </c>
      <c r="J123" s="28">
        <v>8801.3</v>
      </c>
      <c r="K123" s="28"/>
      <c r="L123" s="42">
        <f t="shared" si="41"/>
        <v>8741.3</v>
      </c>
      <c r="M123" s="28">
        <v>8741.3</v>
      </c>
      <c r="N123" s="28"/>
    </row>
    <row r="124" spans="1:14" s="40" customFormat="1" ht="126">
      <c r="A124" s="27" t="s">
        <v>292</v>
      </c>
      <c r="B124" s="148" t="s">
        <v>692</v>
      </c>
      <c r="C124" s="89"/>
      <c r="D124" s="89"/>
      <c r="E124" s="89"/>
      <c r="F124" s="88">
        <f>F125</f>
        <v>57323</v>
      </c>
      <c r="G124" s="88">
        <f aca="true" t="shared" si="42" ref="G124:N124">G125</f>
        <v>57323</v>
      </c>
      <c r="H124" s="88">
        <f t="shared" si="42"/>
        <v>0</v>
      </c>
      <c r="I124" s="88">
        <f t="shared" si="42"/>
        <v>61224</v>
      </c>
      <c r="J124" s="88">
        <f t="shared" si="42"/>
        <v>61224</v>
      </c>
      <c r="K124" s="88">
        <f t="shared" si="42"/>
        <v>0</v>
      </c>
      <c r="L124" s="88">
        <f t="shared" si="42"/>
        <v>64779</v>
      </c>
      <c r="M124" s="156">
        <f t="shared" si="42"/>
        <v>64779</v>
      </c>
      <c r="N124" s="88">
        <f t="shared" si="42"/>
        <v>0</v>
      </c>
    </row>
    <row r="125" spans="1:14" s="40" customFormat="1" ht="63">
      <c r="A125" s="32" t="s">
        <v>769</v>
      </c>
      <c r="B125" s="95" t="s">
        <v>693</v>
      </c>
      <c r="C125" s="89"/>
      <c r="D125" s="89"/>
      <c r="E125" s="89"/>
      <c r="F125" s="42">
        <f aca="true" t="shared" si="43" ref="F125:N125">SUM(F126:F130)</f>
        <v>57323</v>
      </c>
      <c r="G125" s="42">
        <f t="shared" si="43"/>
        <v>57323</v>
      </c>
      <c r="H125" s="42">
        <f t="shared" si="43"/>
        <v>0</v>
      </c>
      <c r="I125" s="42">
        <f t="shared" si="43"/>
        <v>61224</v>
      </c>
      <c r="J125" s="42">
        <f t="shared" si="43"/>
        <v>61224</v>
      </c>
      <c r="K125" s="42">
        <f t="shared" si="43"/>
        <v>0</v>
      </c>
      <c r="L125" s="42">
        <f t="shared" si="43"/>
        <v>64779</v>
      </c>
      <c r="M125" s="161">
        <f t="shared" si="43"/>
        <v>64779</v>
      </c>
      <c r="N125" s="42">
        <f t="shared" si="43"/>
        <v>0</v>
      </c>
    </row>
    <row r="126" spans="1:14" ht="159.75" customHeight="1">
      <c r="A126" s="35" t="s">
        <v>7</v>
      </c>
      <c r="B126" s="96" t="s">
        <v>248</v>
      </c>
      <c r="C126" s="37" t="s">
        <v>428</v>
      </c>
      <c r="D126" s="37" t="s">
        <v>59</v>
      </c>
      <c r="E126" s="46" t="s">
        <v>471</v>
      </c>
      <c r="F126" s="42">
        <f>SUM(G126:H126)</f>
        <v>3080</v>
      </c>
      <c r="G126" s="28">
        <v>3080</v>
      </c>
      <c r="H126" s="28"/>
      <c r="I126" s="42">
        <f>SUM(J126:K126)</f>
        <v>3388</v>
      </c>
      <c r="J126" s="28">
        <v>3388</v>
      </c>
      <c r="K126" s="28"/>
      <c r="L126" s="42">
        <f>SUM(M126:N126)</f>
        <v>3726</v>
      </c>
      <c r="M126" s="28">
        <v>3726</v>
      </c>
      <c r="N126" s="28"/>
    </row>
    <row r="127" spans="1:14" ht="78.75">
      <c r="A127" s="35" t="s">
        <v>554</v>
      </c>
      <c r="B127" s="96" t="s">
        <v>248</v>
      </c>
      <c r="C127" s="37" t="s">
        <v>430</v>
      </c>
      <c r="D127" s="37" t="s">
        <v>59</v>
      </c>
      <c r="E127" s="46" t="s">
        <v>471</v>
      </c>
      <c r="F127" s="42">
        <f>SUM(G127:H127)</f>
        <v>1235</v>
      </c>
      <c r="G127" s="28">
        <v>1235</v>
      </c>
      <c r="H127" s="28"/>
      <c r="I127" s="42">
        <f>SUM(J127:K127)</f>
        <v>1419</v>
      </c>
      <c r="J127" s="28">
        <v>1419</v>
      </c>
      <c r="K127" s="28"/>
      <c r="L127" s="42">
        <f>SUM(M127:N127)</f>
        <v>1447</v>
      </c>
      <c r="M127" s="28">
        <v>1447</v>
      </c>
      <c r="N127" s="28"/>
    </row>
    <row r="128" spans="1:14" ht="94.5">
      <c r="A128" s="35" t="s">
        <v>602</v>
      </c>
      <c r="B128" s="96" t="s">
        <v>248</v>
      </c>
      <c r="C128" s="37" t="s">
        <v>53</v>
      </c>
      <c r="D128" s="37" t="s">
        <v>59</v>
      </c>
      <c r="E128" s="46" t="s">
        <v>471</v>
      </c>
      <c r="F128" s="42">
        <f>SUM(G128:H128)</f>
        <v>52655</v>
      </c>
      <c r="G128" s="28">
        <v>52655</v>
      </c>
      <c r="H128" s="28"/>
      <c r="I128" s="42">
        <f>SUM(J128:K128)</f>
        <v>56064</v>
      </c>
      <c r="J128" s="28">
        <v>56064</v>
      </c>
      <c r="K128" s="28"/>
      <c r="L128" s="42">
        <f>SUM(M128:N128)</f>
        <v>59253</v>
      </c>
      <c r="M128" s="28">
        <v>59253</v>
      </c>
      <c r="N128" s="28"/>
    </row>
    <row r="129" spans="1:14" ht="47.25">
      <c r="A129" s="35" t="s">
        <v>221</v>
      </c>
      <c r="B129" s="96" t="s">
        <v>248</v>
      </c>
      <c r="C129" s="37" t="s">
        <v>45</v>
      </c>
      <c r="D129" s="37" t="s">
        <v>59</v>
      </c>
      <c r="E129" s="46" t="s">
        <v>471</v>
      </c>
      <c r="F129" s="42">
        <f>SUM(G129:H129)</f>
        <v>15</v>
      </c>
      <c r="G129" s="28">
        <v>15</v>
      </c>
      <c r="H129" s="28"/>
      <c r="I129" s="42">
        <f>SUM(J129:K129)</f>
        <v>15</v>
      </c>
      <c r="J129" s="28">
        <v>15</v>
      </c>
      <c r="K129" s="28"/>
      <c r="L129" s="42">
        <f>SUM(M129:N129)</f>
        <v>15</v>
      </c>
      <c r="M129" s="28">
        <v>15</v>
      </c>
      <c r="N129" s="28"/>
    </row>
    <row r="130" spans="1:14" ht="173.25">
      <c r="A130" s="158" t="s">
        <v>605</v>
      </c>
      <c r="B130" s="96" t="s">
        <v>506</v>
      </c>
      <c r="C130" s="37" t="s">
        <v>53</v>
      </c>
      <c r="D130" s="37" t="s">
        <v>59</v>
      </c>
      <c r="E130" s="37" t="s">
        <v>939</v>
      </c>
      <c r="F130" s="42">
        <f>SUM(G130:H130)</f>
        <v>338</v>
      </c>
      <c r="G130" s="28">
        <v>338</v>
      </c>
      <c r="H130" s="28"/>
      <c r="I130" s="42">
        <f>SUM(J130:K130)</f>
        <v>338</v>
      </c>
      <c r="J130" s="28">
        <v>338</v>
      </c>
      <c r="K130" s="28"/>
      <c r="L130" s="42">
        <f>SUM(M130:N130)</f>
        <v>338</v>
      </c>
      <c r="M130" s="28">
        <v>338</v>
      </c>
      <c r="N130" s="28"/>
    </row>
    <row r="131" spans="1:14" s="40" customFormat="1" ht="110.25">
      <c r="A131" s="27" t="s">
        <v>228</v>
      </c>
      <c r="B131" s="148" t="s">
        <v>694</v>
      </c>
      <c r="C131" s="89"/>
      <c r="D131" s="89"/>
      <c r="E131" s="46"/>
      <c r="F131" s="88">
        <f>SUM(F132,F139)</f>
        <v>22030.5</v>
      </c>
      <c r="G131" s="88">
        <f aca="true" t="shared" si="44" ref="G131:N131">SUM(G132,G139)</f>
        <v>21773</v>
      </c>
      <c r="H131" s="88">
        <f t="shared" si="44"/>
        <v>257.5</v>
      </c>
      <c r="I131" s="88">
        <f t="shared" si="44"/>
        <v>23245</v>
      </c>
      <c r="J131" s="88">
        <f t="shared" si="44"/>
        <v>23245</v>
      </c>
      <c r="K131" s="88">
        <f t="shared" si="44"/>
        <v>0</v>
      </c>
      <c r="L131" s="88">
        <f t="shared" si="44"/>
        <v>24555</v>
      </c>
      <c r="M131" s="88">
        <f t="shared" si="44"/>
        <v>24555</v>
      </c>
      <c r="N131" s="88">
        <f t="shared" si="44"/>
        <v>0</v>
      </c>
    </row>
    <row r="132" spans="1:14" s="40" customFormat="1" ht="63">
      <c r="A132" s="32" t="s">
        <v>422</v>
      </c>
      <c r="B132" s="95" t="s">
        <v>695</v>
      </c>
      <c r="C132" s="89"/>
      <c r="D132" s="89"/>
      <c r="E132" s="89"/>
      <c r="F132" s="42">
        <f aca="true" t="shared" si="45" ref="F132:N132">SUM(F133:F138)</f>
        <v>15973.5</v>
      </c>
      <c r="G132" s="42">
        <f t="shared" si="45"/>
        <v>15740</v>
      </c>
      <c r="H132" s="42">
        <f t="shared" si="45"/>
        <v>233.5</v>
      </c>
      <c r="I132" s="42">
        <f t="shared" si="45"/>
        <v>16465</v>
      </c>
      <c r="J132" s="42">
        <f t="shared" si="45"/>
        <v>16465</v>
      </c>
      <c r="K132" s="42">
        <f t="shared" si="45"/>
        <v>0</v>
      </c>
      <c r="L132" s="42">
        <f t="shared" si="45"/>
        <v>17305</v>
      </c>
      <c r="M132" s="42">
        <f t="shared" si="45"/>
        <v>17305</v>
      </c>
      <c r="N132" s="42">
        <f t="shared" si="45"/>
        <v>0</v>
      </c>
    </row>
    <row r="133" spans="1:14" s="40" customFormat="1" ht="47.25">
      <c r="A133" s="21" t="s">
        <v>116</v>
      </c>
      <c r="B133" s="96" t="s">
        <v>117</v>
      </c>
      <c r="C133" s="37" t="s">
        <v>57</v>
      </c>
      <c r="D133" s="37">
        <v>10</v>
      </c>
      <c r="E133" s="46" t="s">
        <v>939</v>
      </c>
      <c r="F133" s="42">
        <f aca="true" t="shared" si="46" ref="F133:F138">SUM(G133:H133)</f>
        <v>233.5</v>
      </c>
      <c r="G133" s="42"/>
      <c r="H133" s="42">
        <v>233.5</v>
      </c>
      <c r="I133" s="42">
        <f aca="true" t="shared" si="47" ref="I133:I138">SUM(J133:K133)</f>
        <v>0</v>
      </c>
      <c r="J133" s="42"/>
      <c r="K133" s="42"/>
      <c r="L133" s="42">
        <f aca="true" t="shared" si="48" ref="L133:L138">SUM(M133:N133)</f>
        <v>0</v>
      </c>
      <c r="M133" s="161"/>
      <c r="N133" s="42"/>
    </row>
    <row r="134" spans="1:14" ht="78.75">
      <c r="A134" s="32" t="s">
        <v>121</v>
      </c>
      <c r="B134" s="96" t="s">
        <v>190</v>
      </c>
      <c r="C134" s="37" t="s">
        <v>430</v>
      </c>
      <c r="D134" s="37" t="s">
        <v>59</v>
      </c>
      <c r="E134" s="46" t="s">
        <v>939</v>
      </c>
      <c r="F134" s="42">
        <f t="shared" si="46"/>
        <v>73.5</v>
      </c>
      <c r="G134" s="42">
        <v>73.5</v>
      </c>
      <c r="H134" s="42"/>
      <c r="I134" s="42">
        <f t="shared" si="47"/>
        <v>69</v>
      </c>
      <c r="J134" s="42">
        <v>69</v>
      </c>
      <c r="K134" s="42"/>
      <c r="L134" s="42">
        <f t="shared" si="48"/>
        <v>72</v>
      </c>
      <c r="M134" s="42">
        <v>72</v>
      </c>
      <c r="N134" s="42"/>
    </row>
    <row r="135" spans="1:14" ht="63">
      <c r="A135" s="32" t="s">
        <v>645</v>
      </c>
      <c r="B135" s="96" t="s">
        <v>190</v>
      </c>
      <c r="C135" s="37" t="s">
        <v>57</v>
      </c>
      <c r="D135" s="37" t="s">
        <v>59</v>
      </c>
      <c r="E135" s="46" t="s">
        <v>939</v>
      </c>
      <c r="F135" s="42">
        <f t="shared" si="46"/>
        <v>8334.5</v>
      </c>
      <c r="G135" s="28">
        <v>8334.5</v>
      </c>
      <c r="H135" s="28"/>
      <c r="I135" s="42">
        <f t="shared" si="47"/>
        <v>8681</v>
      </c>
      <c r="J135" s="28">
        <v>8681</v>
      </c>
      <c r="K135" s="28"/>
      <c r="L135" s="42">
        <f t="shared" si="48"/>
        <v>9029</v>
      </c>
      <c r="M135" s="28">
        <v>9029</v>
      </c>
      <c r="N135" s="28"/>
    </row>
    <row r="136" spans="1:14" ht="78.75">
      <c r="A136" s="32" t="s">
        <v>120</v>
      </c>
      <c r="B136" s="96" t="s">
        <v>179</v>
      </c>
      <c r="C136" s="37" t="s">
        <v>430</v>
      </c>
      <c r="D136" s="37">
        <v>10</v>
      </c>
      <c r="E136" s="46" t="s">
        <v>939</v>
      </c>
      <c r="F136" s="42">
        <f t="shared" si="46"/>
        <v>1</v>
      </c>
      <c r="G136" s="42">
        <v>1</v>
      </c>
      <c r="H136" s="42"/>
      <c r="I136" s="42">
        <f t="shared" si="47"/>
        <v>1</v>
      </c>
      <c r="J136" s="42">
        <v>1</v>
      </c>
      <c r="K136" s="42"/>
      <c r="L136" s="42">
        <f t="shared" si="48"/>
        <v>1</v>
      </c>
      <c r="M136" s="42">
        <v>1</v>
      </c>
      <c r="N136" s="42"/>
    </row>
    <row r="137" spans="1:14" ht="63">
      <c r="A137" s="32" t="s">
        <v>646</v>
      </c>
      <c r="B137" s="96" t="s">
        <v>179</v>
      </c>
      <c r="C137" s="37">
        <v>300</v>
      </c>
      <c r="D137" s="37">
        <v>10</v>
      </c>
      <c r="E137" s="46" t="s">
        <v>939</v>
      </c>
      <c r="F137" s="42">
        <f t="shared" si="46"/>
        <v>179</v>
      </c>
      <c r="G137" s="42">
        <v>179</v>
      </c>
      <c r="H137" s="28"/>
      <c r="I137" s="42">
        <f t="shared" si="47"/>
        <v>201</v>
      </c>
      <c r="J137" s="42">
        <v>201</v>
      </c>
      <c r="K137" s="28"/>
      <c r="L137" s="42">
        <f t="shared" si="48"/>
        <v>222</v>
      </c>
      <c r="M137" s="42">
        <v>222</v>
      </c>
      <c r="N137" s="28"/>
    </row>
    <row r="138" spans="1:14" ht="94.5">
      <c r="A138" s="21" t="s">
        <v>796</v>
      </c>
      <c r="B138" s="96" t="s">
        <v>179</v>
      </c>
      <c r="C138" s="37" t="s">
        <v>53</v>
      </c>
      <c r="D138" s="37">
        <v>10</v>
      </c>
      <c r="E138" s="46" t="s">
        <v>939</v>
      </c>
      <c r="F138" s="42">
        <f t="shared" si="46"/>
        <v>7152</v>
      </c>
      <c r="G138" s="42">
        <v>7152</v>
      </c>
      <c r="H138" s="28"/>
      <c r="I138" s="42">
        <f t="shared" si="47"/>
        <v>7513</v>
      </c>
      <c r="J138" s="42">
        <v>7513</v>
      </c>
      <c r="K138" s="28"/>
      <c r="L138" s="42">
        <f t="shared" si="48"/>
        <v>7981</v>
      </c>
      <c r="M138" s="42">
        <v>7981</v>
      </c>
      <c r="N138" s="28"/>
    </row>
    <row r="139" spans="1:14" ht="78.75">
      <c r="A139" s="32" t="s">
        <v>64</v>
      </c>
      <c r="B139" s="95" t="s">
        <v>696</v>
      </c>
      <c r="C139" s="37"/>
      <c r="D139" s="37"/>
      <c r="E139" s="37"/>
      <c r="F139" s="42">
        <f>SUM(F140:F148)</f>
        <v>6057</v>
      </c>
      <c r="G139" s="42">
        <f aca="true" t="shared" si="49" ref="G139:N139">SUM(G140:G148)</f>
        <v>6033</v>
      </c>
      <c r="H139" s="42">
        <f>SUM(H140:H148)</f>
        <v>24</v>
      </c>
      <c r="I139" s="42">
        <f t="shared" si="49"/>
        <v>6780</v>
      </c>
      <c r="J139" s="42">
        <f t="shared" si="49"/>
        <v>6780</v>
      </c>
      <c r="K139" s="42">
        <f t="shared" si="49"/>
        <v>0</v>
      </c>
      <c r="L139" s="42">
        <f t="shared" si="49"/>
        <v>7250</v>
      </c>
      <c r="M139" s="42">
        <f t="shared" si="49"/>
        <v>7250</v>
      </c>
      <c r="N139" s="42">
        <f t="shared" si="49"/>
        <v>0</v>
      </c>
    </row>
    <row r="140" spans="1:14" ht="204.75">
      <c r="A140" s="35" t="s">
        <v>482</v>
      </c>
      <c r="B140" s="96" t="s">
        <v>324</v>
      </c>
      <c r="C140" s="37" t="s">
        <v>430</v>
      </c>
      <c r="D140" s="37" t="s">
        <v>59</v>
      </c>
      <c r="E140" s="37" t="s">
        <v>465</v>
      </c>
      <c r="F140" s="42">
        <f>G140+H140</f>
        <v>277</v>
      </c>
      <c r="G140" s="28">
        <v>277</v>
      </c>
      <c r="H140" s="28"/>
      <c r="I140" s="42">
        <f>J140+K140</f>
        <v>0</v>
      </c>
      <c r="J140" s="28"/>
      <c r="K140" s="28"/>
      <c r="L140" s="42">
        <f>M140+N140</f>
        <v>0</v>
      </c>
      <c r="M140" s="28"/>
      <c r="N140" s="28"/>
    </row>
    <row r="141" spans="1:14" ht="110.25">
      <c r="A141" s="35" t="s">
        <v>919</v>
      </c>
      <c r="B141" s="96" t="s">
        <v>140</v>
      </c>
      <c r="C141" s="37" t="s">
        <v>430</v>
      </c>
      <c r="D141" s="37" t="s">
        <v>59</v>
      </c>
      <c r="E141" s="37" t="s">
        <v>465</v>
      </c>
      <c r="F141" s="42">
        <f>G141+H141</f>
        <v>24</v>
      </c>
      <c r="G141" s="28"/>
      <c r="H141" s="28">
        <v>24</v>
      </c>
      <c r="I141" s="42">
        <f>J141+K141</f>
        <v>0</v>
      </c>
      <c r="J141" s="28"/>
      <c r="K141" s="28"/>
      <c r="L141" s="42">
        <f>M141+N141</f>
        <v>0</v>
      </c>
      <c r="M141" s="28"/>
      <c r="N141" s="28"/>
    </row>
    <row r="142" spans="1:14" ht="252">
      <c r="A142" s="35" t="s">
        <v>447</v>
      </c>
      <c r="B142" s="96" t="s">
        <v>744</v>
      </c>
      <c r="C142" s="37" t="s">
        <v>57</v>
      </c>
      <c r="D142" s="37" t="s">
        <v>59</v>
      </c>
      <c r="E142" s="46" t="s">
        <v>465</v>
      </c>
      <c r="F142" s="42">
        <f aca="true" t="shared" si="50" ref="F142:F148">SUM(G142:H142)</f>
        <v>6</v>
      </c>
      <c r="G142" s="28">
        <v>6</v>
      </c>
      <c r="H142" s="28"/>
      <c r="I142" s="42">
        <f aca="true" t="shared" si="51" ref="I142:I148">SUM(J142:K142)</f>
        <v>6</v>
      </c>
      <c r="J142" s="28">
        <v>6</v>
      </c>
      <c r="K142" s="28"/>
      <c r="L142" s="42">
        <f aca="true" t="shared" si="52" ref="L142:L148">SUM(M142:N142)</f>
        <v>6</v>
      </c>
      <c r="M142" s="28">
        <v>6</v>
      </c>
      <c r="N142" s="28"/>
    </row>
    <row r="143" spans="1:14" ht="94.5">
      <c r="A143" s="32" t="s">
        <v>975</v>
      </c>
      <c r="B143" s="96" t="s">
        <v>192</v>
      </c>
      <c r="C143" s="37" t="s">
        <v>430</v>
      </c>
      <c r="D143" s="37" t="s">
        <v>271</v>
      </c>
      <c r="E143" s="46" t="s">
        <v>465</v>
      </c>
      <c r="F143" s="42">
        <f t="shared" si="50"/>
        <v>8</v>
      </c>
      <c r="G143" s="28">
        <v>8</v>
      </c>
      <c r="H143" s="28"/>
      <c r="I143" s="42">
        <f t="shared" si="51"/>
        <v>9</v>
      </c>
      <c r="J143" s="28">
        <v>9</v>
      </c>
      <c r="K143" s="28"/>
      <c r="L143" s="42">
        <f t="shared" si="52"/>
        <v>10</v>
      </c>
      <c r="M143" s="28">
        <v>10</v>
      </c>
      <c r="N143" s="28"/>
    </row>
    <row r="144" spans="1:14" ht="78.75">
      <c r="A144" s="32" t="s">
        <v>959</v>
      </c>
      <c r="B144" s="96" t="s">
        <v>192</v>
      </c>
      <c r="C144" s="37" t="s">
        <v>57</v>
      </c>
      <c r="D144" s="37" t="s">
        <v>271</v>
      </c>
      <c r="E144" s="46" t="s">
        <v>465</v>
      </c>
      <c r="F144" s="42">
        <f t="shared" si="50"/>
        <v>1019</v>
      </c>
      <c r="G144" s="28">
        <v>1019</v>
      </c>
      <c r="H144" s="28"/>
      <c r="I144" s="42">
        <f t="shared" si="51"/>
        <v>1059</v>
      </c>
      <c r="J144" s="28">
        <v>1059</v>
      </c>
      <c r="K144" s="28"/>
      <c r="L144" s="42">
        <f t="shared" si="52"/>
        <v>1100</v>
      </c>
      <c r="M144" s="28">
        <v>1100</v>
      </c>
      <c r="N144" s="28"/>
    </row>
    <row r="145" spans="1:14" ht="126">
      <c r="A145" s="32" t="s">
        <v>974</v>
      </c>
      <c r="B145" s="37" t="s">
        <v>193</v>
      </c>
      <c r="C145" s="37" t="s">
        <v>430</v>
      </c>
      <c r="D145" s="37" t="s">
        <v>59</v>
      </c>
      <c r="E145" s="46" t="s">
        <v>465</v>
      </c>
      <c r="F145" s="42">
        <f t="shared" si="50"/>
        <v>20</v>
      </c>
      <c r="G145" s="28">
        <v>20</v>
      </c>
      <c r="H145" s="28"/>
      <c r="I145" s="42">
        <f t="shared" si="51"/>
        <v>20</v>
      </c>
      <c r="J145" s="28">
        <v>20</v>
      </c>
      <c r="K145" s="28"/>
      <c r="L145" s="42">
        <f t="shared" si="52"/>
        <v>20</v>
      </c>
      <c r="M145" s="28">
        <v>20</v>
      </c>
      <c r="N145" s="28"/>
    </row>
    <row r="146" spans="1:14" ht="110.25">
      <c r="A146" s="32" t="s">
        <v>758</v>
      </c>
      <c r="B146" s="37" t="s">
        <v>193</v>
      </c>
      <c r="C146" s="37" t="s">
        <v>57</v>
      </c>
      <c r="D146" s="37" t="s">
        <v>59</v>
      </c>
      <c r="E146" s="46" t="s">
        <v>465</v>
      </c>
      <c r="F146" s="42">
        <f t="shared" si="50"/>
        <v>1739</v>
      </c>
      <c r="G146" s="28">
        <v>1739</v>
      </c>
      <c r="H146" s="28"/>
      <c r="I146" s="42">
        <f t="shared" si="51"/>
        <v>1924</v>
      </c>
      <c r="J146" s="28">
        <v>1924</v>
      </c>
      <c r="K146" s="28"/>
      <c r="L146" s="42">
        <f t="shared" si="52"/>
        <v>2208</v>
      </c>
      <c r="M146" s="28">
        <v>2208</v>
      </c>
      <c r="N146" s="28"/>
    </row>
    <row r="147" spans="1:14" ht="78.75">
      <c r="A147" s="21" t="s">
        <v>24</v>
      </c>
      <c r="B147" s="37" t="s">
        <v>23</v>
      </c>
      <c r="C147" s="37" t="s">
        <v>57</v>
      </c>
      <c r="D147" s="37" t="s">
        <v>59</v>
      </c>
      <c r="E147" s="46" t="s">
        <v>465</v>
      </c>
      <c r="F147" s="42">
        <f>SUM(G147:H147)</f>
        <v>879</v>
      </c>
      <c r="G147" s="28">
        <v>879</v>
      </c>
      <c r="H147" s="28"/>
      <c r="I147" s="42">
        <f>SUM(J147:K147)</f>
        <v>1074</v>
      </c>
      <c r="J147" s="28">
        <v>1074</v>
      </c>
      <c r="K147" s="28"/>
      <c r="L147" s="42">
        <f>SUM(M147:N147)</f>
        <v>1110</v>
      </c>
      <c r="M147" s="28">
        <v>1110</v>
      </c>
      <c r="N147" s="28"/>
    </row>
    <row r="148" spans="1:14" ht="126">
      <c r="A148" s="35" t="s">
        <v>394</v>
      </c>
      <c r="B148" s="37" t="s">
        <v>194</v>
      </c>
      <c r="C148" s="37" t="s">
        <v>57</v>
      </c>
      <c r="D148" s="37" t="s">
        <v>59</v>
      </c>
      <c r="E148" s="46" t="s">
        <v>465</v>
      </c>
      <c r="F148" s="42">
        <f t="shared" si="50"/>
        <v>2085</v>
      </c>
      <c r="G148" s="28">
        <v>2085</v>
      </c>
      <c r="H148" s="28"/>
      <c r="I148" s="42">
        <f t="shared" si="51"/>
        <v>2688</v>
      </c>
      <c r="J148" s="28">
        <v>2688</v>
      </c>
      <c r="K148" s="28"/>
      <c r="L148" s="42">
        <f t="shared" si="52"/>
        <v>2796</v>
      </c>
      <c r="M148" s="28">
        <v>2796</v>
      </c>
      <c r="N148" s="28"/>
    </row>
    <row r="149" spans="1:14" s="40" customFormat="1" ht="157.5">
      <c r="A149" s="27" t="s">
        <v>887</v>
      </c>
      <c r="B149" s="111" t="s">
        <v>697</v>
      </c>
      <c r="C149" s="89"/>
      <c r="D149" s="89"/>
      <c r="E149" s="89"/>
      <c r="F149" s="88">
        <f aca="true" t="shared" si="53" ref="F149:N149">F151</f>
        <v>948</v>
      </c>
      <c r="G149" s="88">
        <f t="shared" si="53"/>
        <v>0</v>
      </c>
      <c r="H149" s="88">
        <f t="shared" si="53"/>
        <v>948</v>
      </c>
      <c r="I149" s="88">
        <f t="shared" si="53"/>
        <v>0</v>
      </c>
      <c r="J149" s="88">
        <f t="shared" si="53"/>
        <v>0</v>
      </c>
      <c r="K149" s="88">
        <f t="shared" si="53"/>
        <v>0</v>
      </c>
      <c r="L149" s="88">
        <f t="shared" si="53"/>
        <v>0</v>
      </c>
      <c r="M149" s="156">
        <f t="shared" si="53"/>
        <v>0</v>
      </c>
      <c r="N149" s="88">
        <f t="shared" si="53"/>
        <v>0</v>
      </c>
    </row>
    <row r="150" spans="1:14" s="40" customFormat="1" ht="63">
      <c r="A150" s="32" t="s">
        <v>17</v>
      </c>
      <c r="B150" s="92" t="s">
        <v>698</v>
      </c>
      <c r="C150" s="89"/>
      <c r="D150" s="89"/>
      <c r="E150" s="89"/>
      <c r="F150" s="42">
        <f aca="true" t="shared" si="54" ref="F150:N150">F151</f>
        <v>948</v>
      </c>
      <c r="G150" s="42">
        <f t="shared" si="54"/>
        <v>0</v>
      </c>
      <c r="H150" s="42">
        <f t="shared" si="54"/>
        <v>948</v>
      </c>
      <c r="I150" s="42">
        <f t="shared" si="54"/>
        <v>0</v>
      </c>
      <c r="J150" s="42">
        <f t="shared" si="54"/>
        <v>0</v>
      </c>
      <c r="K150" s="42">
        <f t="shared" si="54"/>
        <v>0</v>
      </c>
      <c r="L150" s="42">
        <f t="shared" si="54"/>
        <v>0</v>
      </c>
      <c r="M150" s="161">
        <f t="shared" si="54"/>
        <v>0</v>
      </c>
      <c r="N150" s="42">
        <f t="shared" si="54"/>
        <v>0</v>
      </c>
    </row>
    <row r="151" spans="1:14" ht="110.25">
      <c r="A151" s="32" t="s">
        <v>584</v>
      </c>
      <c r="B151" s="37" t="s">
        <v>195</v>
      </c>
      <c r="C151" s="37">
        <v>600</v>
      </c>
      <c r="D151" s="37" t="s">
        <v>59</v>
      </c>
      <c r="E151" s="46" t="s">
        <v>942</v>
      </c>
      <c r="F151" s="42">
        <f>SUM(G151:H151)</f>
        <v>948</v>
      </c>
      <c r="G151" s="28"/>
      <c r="H151" s="28">
        <v>948</v>
      </c>
      <c r="I151" s="42">
        <f>SUM(J151:K151)</f>
        <v>0</v>
      </c>
      <c r="J151" s="28"/>
      <c r="K151" s="28"/>
      <c r="L151" s="42">
        <f>SUM(M151:N151)</f>
        <v>0</v>
      </c>
      <c r="M151" s="118"/>
      <c r="N151" s="28"/>
    </row>
    <row r="152" spans="1:14" s="40" customFormat="1" ht="96.75" customHeight="1">
      <c r="A152" s="97" t="s">
        <v>912</v>
      </c>
      <c r="B152" s="148" t="s">
        <v>699</v>
      </c>
      <c r="C152" s="89"/>
      <c r="D152" s="89"/>
      <c r="E152" s="87"/>
      <c r="F152" s="88">
        <f>F153</f>
        <v>220.3</v>
      </c>
      <c r="G152" s="88">
        <f aca="true" t="shared" si="55" ref="G152:N152">G153</f>
        <v>209.3</v>
      </c>
      <c r="H152" s="88">
        <f t="shared" si="55"/>
        <v>11</v>
      </c>
      <c r="I152" s="88">
        <f t="shared" si="55"/>
        <v>0</v>
      </c>
      <c r="J152" s="88">
        <f t="shared" si="55"/>
        <v>0</v>
      </c>
      <c r="K152" s="88">
        <f t="shared" si="55"/>
        <v>0</v>
      </c>
      <c r="L152" s="88">
        <f t="shared" si="55"/>
        <v>0</v>
      </c>
      <c r="M152" s="88">
        <f t="shared" si="55"/>
        <v>0</v>
      </c>
      <c r="N152" s="88">
        <f t="shared" si="55"/>
        <v>0</v>
      </c>
    </row>
    <row r="153" spans="1:14" ht="110.25">
      <c r="A153" s="94" t="s">
        <v>915</v>
      </c>
      <c r="B153" s="95" t="s">
        <v>700</v>
      </c>
      <c r="C153" s="37"/>
      <c r="D153" s="37"/>
      <c r="E153" s="46"/>
      <c r="F153" s="42">
        <f aca="true" t="shared" si="56" ref="F153:N153">SUM(F154:F155)</f>
        <v>220.3</v>
      </c>
      <c r="G153" s="42">
        <f t="shared" si="56"/>
        <v>209.3</v>
      </c>
      <c r="H153" s="42">
        <f t="shared" si="56"/>
        <v>11</v>
      </c>
      <c r="I153" s="42">
        <f t="shared" si="56"/>
        <v>0</v>
      </c>
      <c r="J153" s="42">
        <f t="shared" si="56"/>
        <v>0</v>
      </c>
      <c r="K153" s="42">
        <f t="shared" si="56"/>
        <v>0</v>
      </c>
      <c r="L153" s="42">
        <f t="shared" si="56"/>
        <v>0</v>
      </c>
      <c r="M153" s="42">
        <f t="shared" si="56"/>
        <v>0</v>
      </c>
      <c r="N153" s="42">
        <f t="shared" si="56"/>
        <v>0</v>
      </c>
    </row>
    <row r="154" spans="1:14" ht="173.25">
      <c r="A154" s="94" t="s">
        <v>612</v>
      </c>
      <c r="B154" s="136" t="s">
        <v>95</v>
      </c>
      <c r="C154" s="37" t="s">
        <v>53</v>
      </c>
      <c r="D154" s="37" t="s">
        <v>941</v>
      </c>
      <c r="E154" s="37" t="s">
        <v>464</v>
      </c>
      <c r="F154" s="42">
        <f>SUM(G154:H154)</f>
        <v>209.3</v>
      </c>
      <c r="G154" s="42">
        <v>209.3</v>
      </c>
      <c r="H154" s="42"/>
      <c r="I154" s="42">
        <f>SUM(J154:K154)</f>
        <v>0</v>
      </c>
      <c r="J154" s="42"/>
      <c r="K154" s="42"/>
      <c r="L154" s="42">
        <f>SUM(M154:N154)</f>
        <v>0</v>
      </c>
      <c r="M154" s="42"/>
      <c r="N154" s="42"/>
    </row>
    <row r="155" spans="1:14" ht="173.25">
      <c r="A155" s="35" t="s">
        <v>747</v>
      </c>
      <c r="B155" s="96" t="s">
        <v>390</v>
      </c>
      <c r="C155" s="37" t="s">
        <v>53</v>
      </c>
      <c r="D155" s="37" t="s">
        <v>941</v>
      </c>
      <c r="E155" s="37" t="s">
        <v>464</v>
      </c>
      <c r="F155" s="42">
        <f>SUM(G155:H155)</f>
        <v>11</v>
      </c>
      <c r="G155" s="42"/>
      <c r="H155" s="42">
        <v>11</v>
      </c>
      <c r="I155" s="42">
        <f>SUM(J155:K155)</f>
        <v>0</v>
      </c>
      <c r="J155" s="42"/>
      <c r="K155" s="42"/>
      <c r="L155" s="42">
        <f>SUM(M155:N155)</f>
        <v>0</v>
      </c>
      <c r="M155" s="42"/>
      <c r="N155" s="42"/>
    </row>
    <row r="156" spans="1:14" ht="157.5">
      <c r="A156" s="27" t="s">
        <v>22</v>
      </c>
      <c r="B156" s="111" t="s">
        <v>701</v>
      </c>
      <c r="C156" s="89"/>
      <c r="D156" s="89"/>
      <c r="E156" s="89"/>
      <c r="F156" s="88">
        <f>F157</f>
        <v>790</v>
      </c>
      <c r="G156" s="88">
        <f aca="true" t="shared" si="57" ref="G156:N156">G157</f>
        <v>790</v>
      </c>
      <c r="H156" s="88">
        <f t="shared" si="57"/>
        <v>0</v>
      </c>
      <c r="I156" s="88">
        <f t="shared" si="57"/>
        <v>821</v>
      </c>
      <c r="J156" s="88">
        <f t="shared" si="57"/>
        <v>821</v>
      </c>
      <c r="K156" s="88">
        <f t="shared" si="57"/>
        <v>0</v>
      </c>
      <c r="L156" s="88">
        <f t="shared" si="57"/>
        <v>854</v>
      </c>
      <c r="M156" s="88">
        <f t="shared" si="57"/>
        <v>854</v>
      </c>
      <c r="N156" s="88">
        <f t="shared" si="57"/>
        <v>0</v>
      </c>
    </row>
    <row r="157" spans="1:14" ht="94.5">
      <c r="A157" s="32" t="s">
        <v>69</v>
      </c>
      <c r="B157" s="95" t="s">
        <v>702</v>
      </c>
      <c r="C157" s="89"/>
      <c r="D157" s="89"/>
      <c r="E157" s="89"/>
      <c r="F157" s="42">
        <f>SUM(F158:F159)</f>
        <v>790</v>
      </c>
      <c r="G157" s="42">
        <f aca="true" t="shared" si="58" ref="G157:N157">SUM(G158:G159)</f>
        <v>790</v>
      </c>
      <c r="H157" s="42">
        <f t="shared" si="58"/>
        <v>0</v>
      </c>
      <c r="I157" s="42">
        <f t="shared" si="58"/>
        <v>821</v>
      </c>
      <c r="J157" s="42">
        <f t="shared" si="58"/>
        <v>821</v>
      </c>
      <c r="K157" s="42">
        <f t="shared" si="58"/>
        <v>0</v>
      </c>
      <c r="L157" s="42">
        <f t="shared" si="58"/>
        <v>854</v>
      </c>
      <c r="M157" s="42">
        <f t="shared" si="58"/>
        <v>854</v>
      </c>
      <c r="N157" s="42">
        <f t="shared" si="58"/>
        <v>0</v>
      </c>
    </row>
    <row r="158" spans="1:14" ht="204.75">
      <c r="A158" s="35" t="s">
        <v>70</v>
      </c>
      <c r="B158" s="96" t="s">
        <v>281</v>
      </c>
      <c r="C158" s="37" t="s">
        <v>428</v>
      </c>
      <c r="D158" s="37" t="s">
        <v>939</v>
      </c>
      <c r="E158" s="37" t="s">
        <v>465</v>
      </c>
      <c r="F158" s="42">
        <f>SUM(G158:H158)</f>
        <v>782</v>
      </c>
      <c r="G158" s="28">
        <v>782</v>
      </c>
      <c r="H158" s="28"/>
      <c r="I158" s="42">
        <f>SUM(J158:K158)</f>
        <v>821</v>
      </c>
      <c r="J158" s="28">
        <v>821</v>
      </c>
      <c r="K158" s="28"/>
      <c r="L158" s="42">
        <f>SUM(M158:N158)</f>
        <v>854</v>
      </c>
      <c r="M158" s="28">
        <v>854</v>
      </c>
      <c r="N158" s="28"/>
    </row>
    <row r="159" spans="1:14" ht="126">
      <c r="A159" s="35" t="s">
        <v>807</v>
      </c>
      <c r="B159" s="96" t="s">
        <v>281</v>
      </c>
      <c r="C159" s="37" t="s">
        <v>430</v>
      </c>
      <c r="D159" s="37" t="s">
        <v>939</v>
      </c>
      <c r="E159" s="37" t="s">
        <v>465</v>
      </c>
      <c r="F159" s="42">
        <f>SUM(G159:H159)</f>
        <v>8</v>
      </c>
      <c r="G159" s="28">
        <v>8</v>
      </c>
      <c r="H159" s="28"/>
      <c r="I159" s="42">
        <f>SUM(J159:K159)</f>
        <v>0</v>
      </c>
      <c r="J159" s="28"/>
      <c r="K159" s="28"/>
      <c r="L159" s="42">
        <f>SUM(M159:N159)</f>
        <v>0</v>
      </c>
      <c r="M159" s="28"/>
      <c r="N159" s="28"/>
    </row>
    <row r="160" spans="1:14" s="40" customFormat="1" ht="110.25">
      <c r="A160" s="27" t="s">
        <v>888</v>
      </c>
      <c r="B160" s="111" t="s">
        <v>703</v>
      </c>
      <c r="C160" s="89"/>
      <c r="D160" s="89"/>
      <c r="E160" s="89"/>
      <c r="F160" s="88">
        <f aca="true" t="shared" si="59" ref="F160:N160">SUM(F161,F164,F167,F170,F173)</f>
        <v>9646.9</v>
      </c>
      <c r="G160" s="88">
        <f t="shared" si="59"/>
        <v>9646.9</v>
      </c>
      <c r="H160" s="88">
        <f t="shared" si="59"/>
        <v>0</v>
      </c>
      <c r="I160" s="88">
        <f t="shared" si="59"/>
        <v>10024.9</v>
      </c>
      <c r="J160" s="88">
        <f t="shared" si="59"/>
        <v>10024.9</v>
      </c>
      <c r="K160" s="88">
        <f t="shared" si="59"/>
        <v>0</v>
      </c>
      <c r="L160" s="88">
        <f t="shared" si="59"/>
        <v>10417.9</v>
      </c>
      <c r="M160" s="156">
        <f t="shared" si="59"/>
        <v>10417.9</v>
      </c>
      <c r="N160" s="88">
        <f t="shared" si="59"/>
        <v>0</v>
      </c>
    </row>
    <row r="161" spans="1:14" s="40" customFormat="1" ht="47.25">
      <c r="A161" s="32" t="s">
        <v>37</v>
      </c>
      <c r="B161" s="95" t="s">
        <v>61</v>
      </c>
      <c r="C161" s="89"/>
      <c r="D161" s="89"/>
      <c r="E161" s="89"/>
      <c r="F161" s="42">
        <f aca="true" t="shared" si="60" ref="F161:N161">SUM(F162:F163)</f>
        <v>7342</v>
      </c>
      <c r="G161" s="42">
        <f>SUM(G162:G163)</f>
        <v>7342</v>
      </c>
      <c r="H161" s="42">
        <f t="shared" si="60"/>
        <v>0</v>
      </c>
      <c r="I161" s="42">
        <f t="shared" si="60"/>
        <v>7634</v>
      </c>
      <c r="J161" s="42">
        <f t="shared" si="60"/>
        <v>7634</v>
      </c>
      <c r="K161" s="42">
        <f t="shared" si="60"/>
        <v>0</v>
      </c>
      <c r="L161" s="42">
        <f t="shared" si="60"/>
        <v>7937</v>
      </c>
      <c r="M161" s="161">
        <f t="shared" si="60"/>
        <v>7937</v>
      </c>
      <c r="N161" s="42">
        <f t="shared" si="60"/>
        <v>0</v>
      </c>
    </row>
    <row r="162" spans="1:14" ht="173.25">
      <c r="A162" s="32" t="s">
        <v>119</v>
      </c>
      <c r="B162" s="96" t="s">
        <v>198</v>
      </c>
      <c r="C162" s="37" t="s">
        <v>428</v>
      </c>
      <c r="D162" s="37">
        <v>10</v>
      </c>
      <c r="E162" s="46" t="s">
        <v>942</v>
      </c>
      <c r="F162" s="42">
        <f>SUM(G162:H162)</f>
        <v>7295</v>
      </c>
      <c r="G162" s="143">
        <v>7295</v>
      </c>
      <c r="H162" s="28"/>
      <c r="I162" s="42">
        <f>SUM(J162:K162)</f>
        <v>7587</v>
      </c>
      <c r="J162" s="143">
        <v>7587</v>
      </c>
      <c r="K162" s="28"/>
      <c r="L162" s="42">
        <f>SUM(M162:N162)</f>
        <v>7890</v>
      </c>
      <c r="M162" s="28">
        <v>7890</v>
      </c>
      <c r="N162" s="28"/>
    </row>
    <row r="163" spans="1:14" ht="94.5">
      <c r="A163" s="32" t="s">
        <v>973</v>
      </c>
      <c r="B163" s="96" t="s">
        <v>198</v>
      </c>
      <c r="C163" s="37" t="s">
        <v>430</v>
      </c>
      <c r="D163" s="37">
        <v>10</v>
      </c>
      <c r="E163" s="46" t="s">
        <v>942</v>
      </c>
      <c r="F163" s="42">
        <f>SUM(G163:H163)</f>
        <v>47</v>
      </c>
      <c r="G163" s="143">
        <v>47</v>
      </c>
      <c r="H163" s="28"/>
      <c r="I163" s="42">
        <f>SUM(J163:K163)</f>
        <v>47</v>
      </c>
      <c r="J163" s="143">
        <v>47</v>
      </c>
      <c r="K163" s="28"/>
      <c r="L163" s="42">
        <f>SUM(M163:N163)</f>
        <v>47</v>
      </c>
      <c r="M163" s="28">
        <v>47</v>
      </c>
      <c r="N163" s="28"/>
    </row>
    <row r="164" spans="1:14" ht="110.25">
      <c r="A164" s="94" t="s">
        <v>14</v>
      </c>
      <c r="B164" s="92" t="s">
        <v>454</v>
      </c>
      <c r="C164" s="37"/>
      <c r="D164" s="37"/>
      <c r="E164" s="37"/>
      <c r="F164" s="42">
        <f aca="true" t="shared" si="61" ref="F164:N164">SUM(F165:F166)</f>
        <v>408</v>
      </c>
      <c r="G164" s="42">
        <f t="shared" si="61"/>
        <v>408</v>
      </c>
      <c r="H164" s="42">
        <f t="shared" si="61"/>
        <v>0</v>
      </c>
      <c r="I164" s="42">
        <f t="shared" si="61"/>
        <v>424</v>
      </c>
      <c r="J164" s="42">
        <f t="shared" si="61"/>
        <v>424</v>
      </c>
      <c r="K164" s="42">
        <f t="shared" si="61"/>
        <v>0</v>
      </c>
      <c r="L164" s="42">
        <f t="shared" si="61"/>
        <v>441</v>
      </c>
      <c r="M164" s="161">
        <f t="shared" si="61"/>
        <v>441</v>
      </c>
      <c r="N164" s="42">
        <f t="shared" si="61"/>
        <v>0</v>
      </c>
    </row>
    <row r="165" spans="1:14" ht="220.5">
      <c r="A165" s="32" t="s">
        <v>485</v>
      </c>
      <c r="B165" s="96" t="s">
        <v>199</v>
      </c>
      <c r="C165" s="37" t="s">
        <v>428</v>
      </c>
      <c r="D165" s="37">
        <v>10</v>
      </c>
      <c r="E165" s="46" t="s">
        <v>942</v>
      </c>
      <c r="F165" s="42">
        <f>SUM(G165:H165)</f>
        <v>404</v>
      </c>
      <c r="G165" s="28">
        <v>404</v>
      </c>
      <c r="H165" s="28"/>
      <c r="I165" s="42">
        <f>SUM(J165:K165)</f>
        <v>420</v>
      </c>
      <c r="J165" s="28">
        <v>420</v>
      </c>
      <c r="K165" s="28"/>
      <c r="L165" s="42">
        <f>SUM(M165:N165)</f>
        <v>437</v>
      </c>
      <c r="M165" s="28">
        <v>437</v>
      </c>
      <c r="N165" s="28"/>
    </row>
    <row r="166" spans="1:14" ht="141.75">
      <c r="A166" s="32" t="s">
        <v>970</v>
      </c>
      <c r="B166" s="96" t="s">
        <v>199</v>
      </c>
      <c r="C166" s="37" t="s">
        <v>430</v>
      </c>
      <c r="D166" s="37">
        <v>10</v>
      </c>
      <c r="E166" s="46" t="s">
        <v>942</v>
      </c>
      <c r="F166" s="42">
        <f>SUM(G166:H166)</f>
        <v>4</v>
      </c>
      <c r="G166" s="28">
        <v>4</v>
      </c>
      <c r="H166" s="28"/>
      <c r="I166" s="42">
        <f>SUM(J166:K166)</f>
        <v>4</v>
      </c>
      <c r="J166" s="28">
        <v>4</v>
      </c>
      <c r="K166" s="28"/>
      <c r="L166" s="42">
        <f>SUM(M166:N166)</f>
        <v>4</v>
      </c>
      <c r="M166" s="28">
        <v>4</v>
      </c>
      <c r="N166" s="28"/>
    </row>
    <row r="167" spans="1:14" ht="78.75">
      <c r="A167" s="94" t="s">
        <v>413</v>
      </c>
      <c r="B167" s="95" t="s">
        <v>704</v>
      </c>
      <c r="C167" s="37"/>
      <c r="D167" s="37"/>
      <c r="E167" s="37"/>
      <c r="F167" s="42">
        <f aca="true" t="shared" si="62" ref="F167:N167">SUM(F168:F169)</f>
        <v>580</v>
      </c>
      <c r="G167" s="42">
        <f t="shared" si="62"/>
        <v>580</v>
      </c>
      <c r="H167" s="42">
        <f t="shared" si="62"/>
        <v>0</v>
      </c>
      <c r="I167" s="42">
        <f t="shared" si="62"/>
        <v>601</v>
      </c>
      <c r="J167" s="42">
        <f t="shared" si="62"/>
        <v>601</v>
      </c>
      <c r="K167" s="42">
        <f t="shared" si="62"/>
        <v>0</v>
      </c>
      <c r="L167" s="42">
        <f t="shared" si="62"/>
        <v>623</v>
      </c>
      <c r="M167" s="161">
        <f t="shared" si="62"/>
        <v>623</v>
      </c>
      <c r="N167" s="42">
        <f t="shared" si="62"/>
        <v>0</v>
      </c>
    </row>
    <row r="168" spans="1:14" ht="189">
      <c r="A168" s="32" t="s">
        <v>642</v>
      </c>
      <c r="B168" s="96" t="s">
        <v>200</v>
      </c>
      <c r="C168" s="37" t="s">
        <v>428</v>
      </c>
      <c r="D168" s="37">
        <v>10</v>
      </c>
      <c r="E168" s="46" t="s">
        <v>942</v>
      </c>
      <c r="F168" s="42">
        <f>SUM(G168:H168)</f>
        <v>521</v>
      </c>
      <c r="G168" s="28">
        <v>521</v>
      </c>
      <c r="H168" s="28"/>
      <c r="I168" s="42">
        <f>SUM(J168:K168)</f>
        <v>542</v>
      </c>
      <c r="J168" s="28">
        <v>542</v>
      </c>
      <c r="K168" s="28"/>
      <c r="L168" s="42">
        <f>SUM(M168:N168)</f>
        <v>564</v>
      </c>
      <c r="M168" s="28">
        <v>564</v>
      </c>
      <c r="N168" s="28"/>
    </row>
    <row r="169" spans="1:14" ht="94.5">
      <c r="A169" s="32" t="s">
        <v>969</v>
      </c>
      <c r="B169" s="96" t="s">
        <v>200</v>
      </c>
      <c r="C169" s="37" t="s">
        <v>430</v>
      </c>
      <c r="D169" s="37">
        <v>10</v>
      </c>
      <c r="E169" s="46" t="s">
        <v>942</v>
      </c>
      <c r="F169" s="42">
        <f>SUM(G169:H169)</f>
        <v>59</v>
      </c>
      <c r="G169" s="28">
        <v>59</v>
      </c>
      <c r="H169" s="28"/>
      <c r="I169" s="42">
        <f>SUM(J169:K169)</f>
        <v>59</v>
      </c>
      <c r="J169" s="28">
        <v>59</v>
      </c>
      <c r="K169" s="28"/>
      <c r="L169" s="42">
        <f>SUM(M169:N169)</f>
        <v>59</v>
      </c>
      <c r="M169" s="28">
        <v>59</v>
      </c>
      <c r="N169" s="28"/>
    </row>
    <row r="170" spans="1:14" ht="78.75">
      <c r="A170" s="94" t="s">
        <v>778</v>
      </c>
      <c r="B170" s="95" t="s">
        <v>705</v>
      </c>
      <c r="C170" s="37"/>
      <c r="D170" s="37"/>
      <c r="E170" s="37"/>
      <c r="F170" s="42">
        <f aca="true" t="shared" si="63" ref="F170:N170">SUM(F171:F172)</f>
        <v>1316</v>
      </c>
      <c r="G170" s="42">
        <f t="shared" si="63"/>
        <v>1316</v>
      </c>
      <c r="H170" s="42">
        <f t="shared" si="63"/>
        <v>0</v>
      </c>
      <c r="I170" s="42">
        <f t="shared" si="63"/>
        <v>1365</v>
      </c>
      <c r="J170" s="42">
        <f t="shared" si="63"/>
        <v>1365</v>
      </c>
      <c r="K170" s="42">
        <f t="shared" si="63"/>
        <v>0</v>
      </c>
      <c r="L170" s="42">
        <f t="shared" si="63"/>
        <v>1416</v>
      </c>
      <c r="M170" s="161">
        <f t="shared" si="63"/>
        <v>1416</v>
      </c>
      <c r="N170" s="42">
        <f t="shared" si="63"/>
        <v>0</v>
      </c>
    </row>
    <row r="171" spans="1:14" ht="204.75">
      <c r="A171" s="35" t="s">
        <v>643</v>
      </c>
      <c r="B171" s="96" t="s">
        <v>201</v>
      </c>
      <c r="C171" s="37" t="s">
        <v>428</v>
      </c>
      <c r="D171" s="37">
        <v>10</v>
      </c>
      <c r="E171" s="46" t="s">
        <v>942</v>
      </c>
      <c r="F171" s="42">
        <f>SUM(G171:H171)</f>
        <v>1216</v>
      </c>
      <c r="G171" s="28">
        <v>1216</v>
      </c>
      <c r="H171" s="28"/>
      <c r="I171" s="42">
        <f>SUM(J171:K171)</f>
        <v>1265</v>
      </c>
      <c r="J171" s="28">
        <v>1265</v>
      </c>
      <c r="K171" s="28"/>
      <c r="L171" s="42">
        <f>SUM(M171:N171)</f>
        <v>1316</v>
      </c>
      <c r="M171" s="28">
        <v>1316</v>
      </c>
      <c r="N171" s="28"/>
    </row>
    <row r="172" spans="1:14" ht="110.25">
      <c r="A172" s="35" t="s">
        <v>33</v>
      </c>
      <c r="B172" s="96" t="s">
        <v>201</v>
      </c>
      <c r="C172" s="37" t="s">
        <v>430</v>
      </c>
      <c r="D172" s="37">
        <v>10</v>
      </c>
      <c r="E172" s="46" t="s">
        <v>942</v>
      </c>
      <c r="F172" s="42">
        <f>SUM(G172:H172)</f>
        <v>100</v>
      </c>
      <c r="G172" s="28">
        <v>100</v>
      </c>
      <c r="H172" s="28"/>
      <c r="I172" s="42">
        <f>SUM(J172:K172)</f>
        <v>100</v>
      </c>
      <c r="J172" s="28">
        <v>100</v>
      </c>
      <c r="K172" s="28"/>
      <c r="L172" s="42">
        <f>SUM(M172:N172)</f>
        <v>100</v>
      </c>
      <c r="M172" s="28">
        <v>100</v>
      </c>
      <c r="N172" s="28"/>
    </row>
    <row r="173" spans="1:14" ht="63">
      <c r="A173" s="94" t="s">
        <v>780</v>
      </c>
      <c r="B173" s="95" t="s">
        <v>706</v>
      </c>
      <c r="C173" s="37"/>
      <c r="D173" s="37"/>
      <c r="E173" s="37"/>
      <c r="F173" s="42">
        <f aca="true" t="shared" si="64" ref="F173:N173">F174</f>
        <v>0.9</v>
      </c>
      <c r="G173" s="42">
        <f t="shared" si="64"/>
        <v>0.9</v>
      </c>
      <c r="H173" s="42">
        <f t="shared" si="64"/>
        <v>0</v>
      </c>
      <c r="I173" s="42">
        <f t="shared" si="64"/>
        <v>0.9</v>
      </c>
      <c r="J173" s="42">
        <f t="shared" si="64"/>
        <v>0.9</v>
      </c>
      <c r="K173" s="42">
        <f t="shared" si="64"/>
        <v>0</v>
      </c>
      <c r="L173" s="42">
        <f t="shared" si="64"/>
        <v>0.9</v>
      </c>
      <c r="M173" s="161">
        <f t="shared" si="64"/>
        <v>0.9</v>
      </c>
      <c r="N173" s="42">
        <f t="shared" si="64"/>
        <v>0</v>
      </c>
    </row>
    <row r="174" spans="1:14" ht="94.5">
      <c r="A174" s="35" t="s">
        <v>759</v>
      </c>
      <c r="B174" s="96" t="s">
        <v>202</v>
      </c>
      <c r="C174" s="37" t="s">
        <v>430</v>
      </c>
      <c r="D174" s="37">
        <v>10</v>
      </c>
      <c r="E174" s="46" t="s">
        <v>942</v>
      </c>
      <c r="F174" s="42">
        <f>SUM(G174:H174)</f>
        <v>0.9</v>
      </c>
      <c r="G174" s="28">
        <v>0.9</v>
      </c>
      <c r="H174" s="28"/>
      <c r="I174" s="42">
        <f>SUM(J174:K174)</f>
        <v>0.9</v>
      </c>
      <c r="J174" s="28">
        <v>0.9</v>
      </c>
      <c r="K174" s="28"/>
      <c r="L174" s="42">
        <f>SUM(M174:N174)</f>
        <v>0.9</v>
      </c>
      <c r="M174" s="28">
        <v>0.9</v>
      </c>
      <c r="N174" s="28"/>
    </row>
    <row r="175" spans="1:14" s="40" customFormat="1" ht="67.5" customHeight="1">
      <c r="A175" s="27" t="s">
        <v>857</v>
      </c>
      <c r="B175" s="148" t="s">
        <v>655</v>
      </c>
      <c r="C175" s="89"/>
      <c r="D175" s="89"/>
      <c r="E175" s="89"/>
      <c r="F175" s="88">
        <f aca="true" t="shared" si="65" ref="F175:N175">SUM(F176,F186,F195,F204,F209)</f>
        <v>134785.40000000002</v>
      </c>
      <c r="G175" s="88">
        <f t="shared" si="65"/>
        <v>43543.4</v>
      </c>
      <c r="H175" s="88">
        <f t="shared" si="65"/>
        <v>91241.99999999999</v>
      </c>
      <c r="I175" s="88">
        <f t="shared" si="65"/>
        <v>122308.7</v>
      </c>
      <c r="J175" s="88">
        <f t="shared" si="65"/>
        <v>38095.7</v>
      </c>
      <c r="K175" s="88">
        <f t="shared" si="65"/>
        <v>84213</v>
      </c>
      <c r="L175" s="88">
        <f t="shared" si="65"/>
        <v>84576.2</v>
      </c>
      <c r="M175" s="88">
        <f t="shared" si="65"/>
        <v>682.2</v>
      </c>
      <c r="N175" s="88">
        <f t="shared" si="65"/>
        <v>83894</v>
      </c>
    </row>
    <row r="176" spans="1:14" s="40" customFormat="1" ht="98.25" customHeight="1">
      <c r="A176" s="27" t="s">
        <v>858</v>
      </c>
      <c r="B176" s="148" t="s">
        <v>707</v>
      </c>
      <c r="C176" s="89"/>
      <c r="D176" s="89"/>
      <c r="E176" s="89"/>
      <c r="F176" s="88">
        <f>SUM(F177,F181,F184)</f>
        <v>16248.400000000001</v>
      </c>
      <c r="G176" s="88">
        <f aca="true" t="shared" si="66" ref="G176:N176">SUM(G177,G181,G184)</f>
        <v>95.7</v>
      </c>
      <c r="H176" s="88">
        <f t="shared" si="66"/>
        <v>16152.7</v>
      </c>
      <c r="I176" s="88">
        <f t="shared" si="66"/>
        <v>16518.7</v>
      </c>
      <c r="J176" s="88">
        <f t="shared" si="66"/>
        <v>95.7</v>
      </c>
      <c r="K176" s="88">
        <f t="shared" si="66"/>
        <v>16423</v>
      </c>
      <c r="L176" s="88">
        <f t="shared" si="66"/>
        <v>17057.7</v>
      </c>
      <c r="M176" s="88">
        <f t="shared" si="66"/>
        <v>95.7</v>
      </c>
      <c r="N176" s="88">
        <f t="shared" si="66"/>
        <v>16962</v>
      </c>
    </row>
    <row r="177" spans="1:14" s="40" customFormat="1" ht="94.5">
      <c r="A177" s="32" t="s">
        <v>495</v>
      </c>
      <c r="B177" s="92" t="s">
        <v>708</v>
      </c>
      <c r="C177" s="89"/>
      <c r="D177" s="89"/>
      <c r="E177" s="89"/>
      <c r="F177" s="42">
        <f aca="true" t="shared" si="67" ref="F177:N177">SUM(F178:F180)</f>
        <v>15647.7</v>
      </c>
      <c r="G177" s="42">
        <f t="shared" si="67"/>
        <v>0</v>
      </c>
      <c r="H177" s="42">
        <f t="shared" si="67"/>
        <v>15647.7</v>
      </c>
      <c r="I177" s="42">
        <f t="shared" si="67"/>
        <v>16418</v>
      </c>
      <c r="J177" s="42">
        <f t="shared" si="67"/>
        <v>0</v>
      </c>
      <c r="K177" s="42">
        <f t="shared" si="67"/>
        <v>16418</v>
      </c>
      <c r="L177" s="42">
        <f t="shared" si="67"/>
        <v>16957</v>
      </c>
      <c r="M177" s="161">
        <f t="shared" si="67"/>
        <v>0</v>
      </c>
      <c r="N177" s="42">
        <f t="shared" si="67"/>
        <v>16957</v>
      </c>
    </row>
    <row r="178" spans="1:14" ht="204.75">
      <c r="A178" s="35" t="s">
        <v>72</v>
      </c>
      <c r="B178" s="37" t="s">
        <v>181</v>
      </c>
      <c r="C178" s="37">
        <v>100</v>
      </c>
      <c r="D178" s="46" t="s">
        <v>941</v>
      </c>
      <c r="E178" s="46" t="s">
        <v>464</v>
      </c>
      <c r="F178" s="42">
        <f>SUM(G178:H178)</f>
        <v>13695</v>
      </c>
      <c r="G178" s="28"/>
      <c r="H178" s="28">
        <f>14085-390</f>
        <v>13695</v>
      </c>
      <c r="I178" s="42">
        <f>SUM(J178:K178)</f>
        <v>15098</v>
      </c>
      <c r="J178" s="28"/>
      <c r="K178" s="28">
        <v>15098</v>
      </c>
      <c r="L178" s="42">
        <f>SUM(M178:N178)</f>
        <v>15637</v>
      </c>
      <c r="M178" s="28"/>
      <c r="N178" s="28">
        <v>15637</v>
      </c>
    </row>
    <row r="179" spans="1:14" ht="126">
      <c r="A179" s="35" t="s">
        <v>634</v>
      </c>
      <c r="B179" s="37" t="s">
        <v>181</v>
      </c>
      <c r="C179" s="37">
        <v>200</v>
      </c>
      <c r="D179" s="46" t="s">
        <v>941</v>
      </c>
      <c r="E179" s="46" t="s">
        <v>464</v>
      </c>
      <c r="F179" s="42">
        <f>SUM(G179:H179)</f>
        <v>1629.7</v>
      </c>
      <c r="G179" s="28"/>
      <c r="H179" s="28">
        <v>1629.7</v>
      </c>
      <c r="I179" s="42">
        <f>SUM(J179:K179)</f>
        <v>997</v>
      </c>
      <c r="J179" s="28"/>
      <c r="K179" s="28">
        <v>997</v>
      </c>
      <c r="L179" s="42">
        <f>SUM(M179:N179)</f>
        <v>997</v>
      </c>
      <c r="M179" s="28"/>
      <c r="N179" s="28">
        <v>997</v>
      </c>
    </row>
    <row r="180" spans="1:14" ht="94.5">
      <c r="A180" s="35" t="s">
        <v>635</v>
      </c>
      <c r="B180" s="37" t="s">
        <v>181</v>
      </c>
      <c r="C180" s="37">
        <v>800</v>
      </c>
      <c r="D180" s="46" t="s">
        <v>941</v>
      </c>
      <c r="E180" s="46" t="s">
        <v>464</v>
      </c>
      <c r="F180" s="42">
        <f>SUM(G180:H180)</f>
        <v>323</v>
      </c>
      <c r="G180" s="28"/>
      <c r="H180" s="28">
        <v>323</v>
      </c>
      <c r="I180" s="42">
        <f>SUM(J180:K180)</f>
        <v>323</v>
      </c>
      <c r="J180" s="28"/>
      <c r="K180" s="28">
        <v>323</v>
      </c>
      <c r="L180" s="42">
        <f>SUM(M180:N180)</f>
        <v>323</v>
      </c>
      <c r="M180" s="28"/>
      <c r="N180" s="28">
        <v>323</v>
      </c>
    </row>
    <row r="181" spans="1:14" ht="47.25">
      <c r="A181" s="94" t="s">
        <v>40</v>
      </c>
      <c r="B181" s="92" t="s">
        <v>613</v>
      </c>
      <c r="C181" s="37"/>
      <c r="D181" s="46"/>
      <c r="E181" s="46"/>
      <c r="F181" s="42">
        <f>F182+F183</f>
        <v>500.7</v>
      </c>
      <c r="G181" s="42">
        <f aca="true" t="shared" si="68" ref="G181:N181">G182+G183</f>
        <v>95.7</v>
      </c>
      <c r="H181" s="42">
        <f t="shared" si="68"/>
        <v>405</v>
      </c>
      <c r="I181" s="42">
        <f t="shared" si="68"/>
        <v>100.7</v>
      </c>
      <c r="J181" s="42">
        <f t="shared" si="68"/>
        <v>95.7</v>
      </c>
      <c r="K181" s="42">
        <f t="shared" si="68"/>
        <v>5</v>
      </c>
      <c r="L181" s="42">
        <f t="shared" si="68"/>
        <v>100.7</v>
      </c>
      <c r="M181" s="42">
        <f t="shared" si="68"/>
        <v>95.7</v>
      </c>
      <c r="N181" s="42">
        <f t="shared" si="68"/>
        <v>5</v>
      </c>
    </row>
    <row r="182" spans="1:14" ht="141.75">
      <c r="A182" s="94" t="s">
        <v>387</v>
      </c>
      <c r="B182" s="92" t="s">
        <v>444</v>
      </c>
      <c r="C182" s="37" t="s">
        <v>430</v>
      </c>
      <c r="D182" s="37" t="s">
        <v>941</v>
      </c>
      <c r="E182" s="37" t="s">
        <v>464</v>
      </c>
      <c r="F182" s="42">
        <f>SUM(G182:H182)</f>
        <v>100.7</v>
      </c>
      <c r="G182" s="42">
        <v>95.7</v>
      </c>
      <c r="H182" s="42">
        <v>5</v>
      </c>
      <c r="I182" s="42">
        <f>J182+K182</f>
        <v>95.7</v>
      </c>
      <c r="J182" s="42">
        <v>95.7</v>
      </c>
      <c r="K182" s="42"/>
      <c r="L182" s="42">
        <f>M182+N182</f>
        <v>95.7</v>
      </c>
      <c r="M182" s="42">
        <v>95.7</v>
      </c>
      <c r="N182" s="42"/>
    </row>
    <row r="183" spans="1:14" ht="78.75">
      <c r="A183" s="94" t="s">
        <v>475</v>
      </c>
      <c r="B183" s="37" t="s">
        <v>474</v>
      </c>
      <c r="C183" s="37" t="s">
        <v>430</v>
      </c>
      <c r="D183" s="46" t="s">
        <v>941</v>
      </c>
      <c r="E183" s="46" t="s">
        <v>464</v>
      </c>
      <c r="F183" s="42">
        <f>SUM(G183:H183)</f>
        <v>400</v>
      </c>
      <c r="G183" s="28"/>
      <c r="H183" s="28">
        <v>400</v>
      </c>
      <c r="I183" s="42">
        <f>SUM(J183:K183)</f>
        <v>5</v>
      </c>
      <c r="J183" s="28"/>
      <c r="K183" s="28">
        <v>5</v>
      </c>
      <c r="L183" s="42">
        <f>SUM(M183:N183)</f>
        <v>5</v>
      </c>
      <c r="M183" s="28"/>
      <c r="N183" s="28">
        <v>5</v>
      </c>
    </row>
    <row r="184" spans="1:14" ht="63">
      <c r="A184" s="94" t="s">
        <v>541</v>
      </c>
      <c r="B184" s="92" t="s">
        <v>100</v>
      </c>
      <c r="C184" s="37"/>
      <c r="D184" s="46"/>
      <c r="E184" s="46"/>
      <c r="F184" s="42">
        <f>F185</f>
        <v>100</v>
      </c>
      <c r="G184" s="42">
        <f aca="true" t="shared" si="69" ref="G184:N184">G185</f>
        <v>0</v>
      </c>
      <c r="H184" s="42">
        <f t="shared" si="69"/>
        <v>100</v>
      </c>
      <c r="I184" s="42">
        <f t="shared" si="69"/>
        <v>0</v>
      </c>
      <c r="J184" s="42">
        <f t="shared" si="69"/>
        <v>0</v>
      </c>
      <c r="K184" s="42">
        <f t="shared" si="69"/>
        <v>0</v>
      </c>
      <c r="L184" s="42">
        <f t="shared" si="69"/>
        <v>0</v>
      </c>
      <c r="M184" s="42">
        <f t="shared" si="69"/>
        <v>0</v>
      </c>
      <c r="N184" s="42">
        <f t="shared" si="69"/>
        <v>0</v>
      </c>
    </row>
    <row r="185" spans="1:14" ht="63">
      <c r="A185" s="94" t="s">
        <v>537</v>
      </c>
      <c r="B185" s="37" t="s">
        <v>101</v>
      </c>
      <c r="C185" s="37" t="s">
        <v>430</v>
      </c>
      <c r="D185" s="37" t="s">
        <v>941</v>
      </c>
      <c r="E185" s="37" t="s">
        <v>464</v>
      </c>
      <c r="F185" s="42">
        <f>SUM(G185:H185)</f>
        <v>100</v>
      </c>
      <c r="G185" s="42"/>
      <c r="H185" s="42">
        <v>100</v>
      </c>
      <c r="I185" s="42">
        <f>J185+K185</f>
        <v>0</v>
      </c>
      <c r="J185" s="42"/>
      <c r="K185" s="42"/>
      <c r="L185" s="42">
        <f>M185+N185</f>
        <v>0</v>
      </c>
      <c r="M185" s="42"/>
      <c r="N185" s="42"/>
    </row>
    <row r="186" spans="1:14" s="40" customFormat="1" ht="95.25" customHeight="1">
      <c r="A186" s="27" t="s">
        <v>859</v>
      </c>
      <c r="B186" s="148" t="s">
        <v>709</v>
      </c>
      <c r="C186" s="89"/>
      <c r="D186" s="89"/>
      <c r="E186" s="89"/>
      <c r="F186" s="88">
        <f>SUM(F187,F192)</f>
        <v>2166.2000000000003</v>
      </c>
      <c r="G186" s="88">
        <f aca="true" t="shared" si="70" ref="G186:N186">SUM(G187,G192)</f>
        <v>278.1</v>
      </c>
      <c r="H186" s="88">
        <f t="shared" si="70"/>
        <v>1888.1000000000001</v>
      </c>
      <c r="I186" s="88">
        <f t="shared" si="70"/>
        <v>2099</v>
      </c>
      <c r="J186" s="88">
        <f t="shared" si="70"/>
        <v>0</v>
      </c>
      <c r="K186" s="88">
        <f t="shared" si="70"/>
        <v>2099</v>
      </c>
      <c r="L186" s="88">
        <f t="shared" si="70"/>
        <v>2172</v>
      </c>
      <c r="M186" s="88">
        <f t="shared" si="70"/>
        <v>0</v>
      </c>
      <c r="N186" s="88">
        <f t="shared" si="70"/>
        <v>2172</v>
      </c>
    </row>
    <row r="187" spans="1:14" s="40" customFormat="1" ht="94.5">
      <c r="A187" s="32" t="s">
        <v>495</v>
      </c>
      <c r="B187" s="92" t="s">
        <v>710</v>
      </c>
      <c r="C187" s="89"/>
      <c r="D187" s="89"/>
      <c r="E187" s="89"/>
      <c r="F187" s="42">
        <f>SUM(F188:F191)</f>
        <v>2154.7000000000003</v>
      </c>
      <c r="G187" s="42">
        <f aca="true" t="shared" si="71" ref="G187:N187">SUM(G188:G191)</f>
        <v>278.1</v>
      </c>
      <c r="H187" s="42">
        <f t="shared" si="71"/>
        <v>1876.6000000000001</v>
      </c>
      <c r="I187" s="42">
        <f t="shared" si="71"/>
        <v>2099</v>
      </c>
      <c r="J187" s="42">
        <f t="shared" si="71"/>
        <v>0</v>
      </c>
      <c r="K187" s="42">
        <f t="shared" si="71"/>
        <v>2099</v>
      </c>
      <c r="L187" s="42">
        <f t="shared" si="71"/>
        <v>2172</v>
      </c>
      <c r="M187" s="42">
        <f t="shared" si="71"/>
        <v>0</v>
      </c>
      <c r="N187" s="42">
        <f t="shared" si="71"/>
        <v>2172</v>
      </c>
    </row>
    <row r="188" spans="1:14" ht="204.75">
      <c r="A188" s="35" t="s">
        <v>395</v>
      </c>
      <c r="B188" s="37" t="s">
        <v>182</v>
      </c>
      <c r="C188" s="36" t="s">
        <v>428</v>
      </c>
      <c r="D188" s="46" t="s">
        <v>941</v>
      </c>
      <c r="E188" s="46" t="s">
        <v>464</v>
      </c>
      <c r="F188" s="42">
        <f>SUM(G188:H188)</f>
        <v>1823.4</v>
      </c>
      <c r="G188" s="28"/>
      <c r="H188" s="28">
        <f>1883.4-60</f>
        <v>1823.4</v>
      </c>
      <c r="I188" s="42">
        <f>SUM(J188:K188)</f>
        <v>2091</v>
      </c>
      <c r="J188" s="28"/>
      <c r="K188" s="28">
        <v>2091</v>
      </c>
      <c r="L188" s="42">
        <f>SUM(M188:N188)</f>
        <v>2164</v>
      </c>
      <c r="M188" s="28"/>
      <c r="N188" s="28">
        <v>2164</v>
      </c>
    </row>
    <row r="189" spans="1:14" ht="126">
      <c r="A189" s="35" t="s">
        <v>634</v>
      </c>
      <c r="B189" s="37" t="s">
        <v>182</v>
      </c>
      <c r="C189" s="36" t="s">
        <v>430</v>
      </c>
      <c r="D189" s="46" t="s">
        <v>941</v>
      </c>
      <c r="E189" s="46" t="s">
        <v>464</v>
      </c>
      <c r="F189" s="42">
        <f>SUM(G189:H189)</f>
        <v>35.9</v>
      </c>
      <c r="G189" s="28"/>
      <c r="H189" s="28">
        <v>35.9</v>
      </c>
      <c r="I189" s="42">
        <f>SUM(J189:K189)</f>
        <v>5</v>
      </c>
      <c r="J189" s="28"/>
      <c r="K189" s="28">
        <v>5</v>
      </c>
      <c r="L189" s="42">
        <f>SUM(M189:N189)</f>
        <v>5</v>
      </c>
      <c r="M189" s="28"/>
      <c r="N189" s="28">
        <v>5</v>
      </c>
    </row>
    <row r="190" spans="1:14" ht="94.5">
      <c r="A190" s="35" t="s">
        <v>74</v>
      </c>
      <c r="B190" s="37" t="s">
        <v>182</v>
      </c>
      <c r="C190" s="36" t="s">
        <v>45</v>
      </c>
      <c r="D190" s="46" t="s">
        <v>941</v>
      </c>
      <c r="E190" s="46" t="s">
        <v>464</v>
      </c>
      <c r="F190" s="42">
        <f>SUM(G190:H190)</f>
        <v>2.7</v>
      </c>
      <c r="G190" s="28"/>
      <c r="H190" s="28">
        <v>2.7</v>
      </c>
      <c r="I190" s="42">
        <f>SUM(J190:K190)</f>
        <v>3</v>
      </c>
      <c r="J190" s="28"/>
      <c r="K190" s="28">
        <v>3</v>
      </c>
      <c r="L190" s="42">
        <f>SUM(M190:N190)</f>
        <v>3</v>
      </c>
      <c r="M190" s="28"/>
      <c r="N190" s="28">
        <v>3</v>
      </c>
    </row>
    <row r="191" spans="1:14" ht="94.5">
      <c r="A191" s="21" t="s">
        <v>350</v>
      </c>
      <c r="B191" s="37" t="s">
        <v>363</v>
      </c>
      <c r="C191" s="36" t="s">
        <v>430</v>
      </c>
      <c r="D191" s="46" t="s">
        <v>941</v>
      </c>
      <c r="E191" s="46" t="s">
        <v>464</v>
      </c>
      <c r="F191" s="42">
        <f>SUM(G191:H191)</f>
        <v>292.70000000000005</v>
      </c>
      <c r="G191" s="28">
        <v>278.1</v>
      </c>
      <c r="H191" s="28">
        <v>14.6</v>
      </c>
      <c r="I191" s="42">
        <f>SUM(J191:K191)</f>
        <v>0</v>
      </c>
      <c r="J191" s="28"/>
      <c r="K191" s="28"/>
      <c r="L191" s="42">
        <f>SUM(M191:N191)</f>
        <v>0</v>
      </c>
      <c r="M191" s="28"/>
      <c r="N191" s="28"/>
    </row>
    <row r="192" spans="1:14" ht="63">
      <c r="A192" s="21" t="s">
        <v>541</v>
      </c>
      <c r="B192" s="92" t="s">
        <v>539</v>
      </c>
      <c r="C192" s="36"/>
      <c r="D192" s="46" t="s">
        <v>941</v>
      </c>
      <c r="E192" s="46" t="s">
        <v>464</v>
      </c>
      <c r="F192" s="42">
        <f>SUM(F193:F194)</f>
        <v>11.5</v>
      </c>
      <c r="G192" s="42">
        <f aca="true" t="shared" si="72" ref="G192:N192">SUM(G193:G194)</f>
        <v>0</v>
      </c>
      <c r="H192" s="42">
        <f t="shared" si="72"/>
        <v>11.5</v>
      </c>
      <c r="I192" s="42">
        <f t="shared" si="72"/>
        <v>0</v>
      </c>
      <c r="J192" s="42">
        <f t="shared" si="72"/>
        <v>0</v>
      </c>
      <c r="K192" s="42">
        <f t="shared" si="72"/>
        <v>0</v>
      </c>
      <c r="L192" s="42">
        <f t="shared" si="72"/>
        <v>0</v>
      </c>
      <c r="M192" s="42">
        <f t="shared" si="72"/>
        <v>0</v>
      </c>
      <c r="N192" s="42">
        <f t="shared" si="72"/>
        <v>0</v>
      </c>
    </row>
    <row r="193" spans="1:14" ht="63">
      <c r="A193" s="21" t="s">
        <v>537</v>
      </c>
      <c r="B193" s="37" t="s">
        <v>540</v>
      </c>
      <c r="C193" s="36" t="s">
        <v>430</v>
      </c>
      <c r="D193" s="46" t="s">
        <v>941</v>
      </c>
      <c r="E193" s="46" t="s">
        <v>464</v>
      </c>
      <c r="F193" s="42">
        <f>SUM(G193:H193)</f>
        <v>8.5</v>
      </c>
      <c r="G193" s="28"/>
      <c r="H193" s="28">
        <v>8.5</v>
      </c>
      <c r="I193" s="42">
        <f>SUM(J193:K193)</f>
        <v>0</v>
      </c>
      <c r="J193" s="28"/>
      <c r="K193" s="28"/>
      <c r="L193" s="42">
        <f>SUM(M193:N193)</f>
        <v>0</v>
      </c>
      <c r="M193" s="28"/>
      <c r="N193" s="28"/>
    </row>
    <row r="194" spans="1:14" ht="47.25">
      <c r="A194" s="21" t="s">
        <v>116</v>
      </c>
      <c r="B194" s="37" t="s">
        <v>540</v>
      </c>
      <c r="C194" s="36" t="s">
        <v>57</v>
      </c>
      <c r="D194" s="46" t="s">
        <v>941</v>
      </c>
      <c r="E194" s="46" t="s">
        <v>464</v>
      </c>
      <c r="F194" s="42">
        <f>SUM(G194:H194)</f>
        <v>3</v>
      </c>
      <c r="G194" s="28"/>
      <c r="H194" s="28">
        <v>3</v>
      </c>
      <c r="I194" s="42">
        <f>SUM(J194:K194)</f>
        <v>0</v>
      </c>
      <c r="J194" s="28"/>
      <c r="K194" s="28"/>
      <c r="L194" s="42">
        <f>SUM(M194:N194)</f>
        <v>0</v>
      </c>
      <c r="M194" s="28"/>
      <c r="N194" s="28"/>
    </row>
    <row r="195" spans="1:14" s="40" customFormat="1" ht="112.5" customHeight="1">
      <c r="A195" s="163" t="s">
        <v>860</v>
      </c>
      <c r="B195" s="148" t="s">
        <v>711</v>
      </c>
      <c r="C195" s="89"/>
      <c r="D195" s="89"/>
      <c r="E195" s="89"/>
      <c r="F195" s="88">
        <f>SUM(F196,F198,F200)</f>
        <v>104926.1</v>
      </c>
      <c r="G195" s="88">
        <f aca="true" t="shared" si="73" ref="G195:N195">SUM(G196,G198,G200)</f>
        <v>39914</v>
      </c>
      <c r="H195" s="88">
        <f t="shared" si="73"/>
        <v>65012.1</v>
      </c>
      <c r="I195" s="88">
        <f t="shared" si="73"/>
        <v>94845</v>
      </c>
      <c r="J195" s="88">
        <f t="shared" si="73"/>
        <v>38000</v>
      </c>
      <c r="K195" s="88">
        <f t="shared" si="73"/>
        <v>56845</v>
      </c>
      <c r="L195" s="88">
        <f t="shared" si="73"/>
        <v>55654</v>
      </c>
      <c r="M195" s="88">
        <f t="shared" si="73"/>
        <v>0</v>
      </c>
      <c r="N195" s="88">
        <f t="shared" si="73"/>
        <v>55654</v>
      </c>
    </row>
    <row r="196" spans="1:14" s="40" customFormat="1" ht="94.5">
      <c r="A196" s="32" t="s">
        <v>495</v>
      </c>
      <c r="B196" s="92" t="s">
        <v>712</v>
      </c>
      <c r="C196" s="89"/>
      <c r="D196" s="89"/>
      <c r="E196" s="89"/>
      <c r="F196" s="42">
        <f aca="true" t="shared" si="74" ref="F196:N196">SUM(F197:F197)</f>
        <v>52402</v>
      </c>
      <c r="G196" s="42">
        <f t="shared" si="74"/>
        <v>0</v>
      </c>
      <c r="H196" s="42">
        <f t="shared" si="74"/>
        <v>52402</v>
      </c>
      <c r="I196" s="42">
        <f t="shared" si="74"/>
        <v>54845</v>
      </c>
      <c r="J196" s="42">
        <f t="shared" si="74"/>
        <v>0</v>
      </c>
      <c r="K196" s="42">
        <f t="shared" si="74"/>
        <v>54845</v>
      </c>
      <c r="L196" s="42">
        <f t="shared" si="74"/>
        <v>55654</v>
      </c>
      <c r="M196" s="42">
        <f t="shared" si="74"/>
        <v>0</v>
      </c>
      <c r="N196" s="42">
        <f t="shared" si="74"/>
        <v>55654</v>
      </c>
    </row>
    <row r="197" spans="1:14" ht="141.75">
      <c r="A197" s="35" t="s">
        <v>636</v>
      </c>
      <c r="B197" s="37" t="s">
        <v>183</v>
      </c>
      <c r="C197" s="37">
        <v>600</v>
      </c>
      <c r="D197" s="46" t="s">
        <v>941</v>
      </c>
      <c r="E197" s="46" t="s">
        <v>464</v>
      </c>
      <c r="F197" s="39">
        <f>SUM(G197:H197)</f>
        <v>52402</v>
      </c>
      <c r="G197" s="28"/>
      <c r="H197" s="28">
        <v>52402</v>
      </c>
      <c r="I197" s="39">
        <f>SUM(J197:K197)</f>
        <v>54845</v>
      </c>
      <c r="J197" s="28"/>
      <c r="K197" s="28">
        <v>54845</v>
      </c>
      <c r="L197" s="39">
        <f>SUM(M197:N197)</f>
        <v>55654</v>
      </c>
      <c r="M197" s="28"/>
      <c r="N197" s="28">
        <v>55654</v>
      </c>
    </row>
    <row r="198" spans="1:14" ht="63">
      <c r="A198" s="21" t="s">
        <v>545</v>
      </c>
      <c r="B198" s="92" t="s">
        <v>542</v>
      </c>
      <c r="C198" s="37"/>
      <c r="D198" s="46" t="s">
        <v>941</v>
      </c>
      <c r="E198" s="46" t="s">
        <v>464</v>
      </c>
      <c r="F198" s="39">
        <f>F199</f>
        <v>780.5</v>
      </c>
      <c r="G198" s="39">
        <f aca="true" t="shared" si="75" ref="G198:N198">G199</f>
        <v>0</v>
      </c>
      <c r="H198" s="39">
        <f t="shared" si="75"/>
        <v>780.5</v>
      </c>
      <c r="I198" s="39">
        <f t="shared" si="75"/>
        <v>0</v>
      </c>
      <c r="J198" s="39">
        <f t="shared" si="75"/>
        <v>0</v>
      </c>
      <c r="K198" s="39">
        <f t="shared" si="75"/>
        <v>0</v>
      </c>
      <c r="L198" s="39">
        <f t="shared" si="75"/>
        <v>0</v>
      </c>
      <c r="M198" s="39">
        <f t="shared" si="75"/>
        <v>0</v>
      </c>
      <c r="N198" s="39">
        <f t="shared" si="75"/>
        <v>0</v>
      </c>
    </row>
    <row r="199" spans="1:14" ht="78.75">
      <c r="A199" s="21" t="s">
        <v>544</v>
      </c>
      <c r="B199" s="37" t="s">
        <v>543</v>
      </c>
      <c r="C199" s="37" t="s">
        <v>53</v>
      </c>
      <c r="D199" s="46" t="s">
        <v>941</v>
      </c>
      <c r="E199" s="46" t="s">
        <v>464</v>
      </c>
      <c r="F199" s="39">
        <f>SUM(G199:H199)</f>
        <v>780.5</v>
      </c>
      <c r="G199" s="28"/>
      <c r="H199" s="28">
        <v>780.5</v>
      </c>
      <c r="I199" s="39">
        <f>SUM(J199:K199)</f>
        <v>0</v>
      </c>
      <c r="J199" s="28"/>
      <c r="K199" s="28"/>
      <c r="L199" s="39">
        <f>SUM(M199:N199)</f>
        <v>0</v>
      </c>
      <c r="M199" s="28"/>
      <c r="N199" s="28"/>
    </row>
    <row r="200" spans="1:14" ht="47.25">
      <c r="A200" s="32" t="s">
        <v>458</v>
      </c>
      <c r="B200" s="166" t="s">
        <v>752</v>
      </c>
      <c r="C200" s="37"/>
      <c r="D200" s="46" t="s">
        <v>941</v>
      </c>
      <c r="E200" s="46" t="s">
        <v>464</v>
      </c>
      <c r="F200" s="39">
        <f>SUM(F201:F203)</f>
        <v>51743.6</v>
      </c>
      <c r="G200" s="39">
        <f aca="true" t="shared" si="76" ref="G200:N200">SUM(G201:G203)</f>
        <v>39914</v>
      </c>
      <c r="H200" s="39">
        <f>SUM(H201:H203)</f>
        <v>11829.6</v>
      </c>
      <c r="I200" s="39">
        <f t="shared" si="76"/>
        <v>40000</v>
      </c>
      <c r="J200" s="39">
        <f t="shared" si="76"/>
        <v>38000</v>
      </c>
      <c r="K200" s="39">
        <f t="shared" si="76"/>
        <v>2000</v>
      </c>
      <c r="L200" s="39">
        <f t="shared" si="76"/>
        <v>0</v>
      </c>
      <c r="M200" s="39">
        <f t="shared" si="76"/>
        <v>0</v>
      </c>
      <c r="N200" s="39">
        <f t="shared" si="76"/>
        <v>0</v>
      </c>
    </row>
    <row r="201" spans="1:14" ht="78.75">
      <c r="A201" s="106" t="s">
        <v>460</v>
      </c>
      <c r="B201" s="46" t="s">
        <v>561</v>
      </c>
      <c r="C201" s="37" t="s">
        <v>430</v>
      </c>
      <c r="D201" s="46" t="s">
        <v>941</v>
      </c>
      <c r="E201" s="46" t="s">
        <v>464</v>
      </c>
      <c r="F201" s="42">
        <f>SUM(G201:H201)</f>
        <v>4329.6</v>
      </c>
      <c r="G201" s="42"/>
      <c r="H201" s="42">
        <v>4329.6</v>
      </c>
      <c r="I201" s="42">
        <f>SUM(J201:K201)</f>
        <v>2000</v>
      </c>
      <c r="J201" s="42"/>
      <c r="K201" s="42">
        <v>2000</v>
      </c>
      <c r="L201" s="42">
        <f>SUM(M201:N201)</f>
        <v>0</v>
      </c>
      <c r="M201" s="42"/>
      <c r="N201" s="42"/>
    </row>
    <row r="202" spans="1:14" ht="110.25">
      <c r="A202" s="32" t="s">
        <v>905</v>
      </c>
      <c r="B202" s="46" t="s">
        <v>907</v>
      </c>
      <c r="C202" s="37" t="s">
        <v>430</v>
      </c>
      <c r="D202" s="46" t="s">
        <v>941</v>
      </c>
      <c r="E202" s="46" t="s">
        <v>464</v>
      </c>
      <c r="F202" s="42">
        <f>SUM(G202:H202)</f>
        <v>39914</v>
      </c>
      <c r="G202" s="42">
        <v>39914</v>
      </c>
      <c r="H202" s="42"/>
      <c r="I202" s="42">
        <f>SUM(J202:K202)</f>
        <v>38000</v>
      </c>
      <c r="J202" s="42">
        <v>38000</v>
      </c>
      <c r="K202" s="42"/>
      <c r="L202" s="42">
        <f>SUM(M202:N202)</f>
        <v>0</v>
      </c>
      <c r="M202" s="42"/>
      <c r="N202" s="42"/>
    </row>
    <row r="203" spans="1:14" ht="126">
      <c r="A203" s="21" t="s">
        <v>82</v>
      </c>
      <c r="B203" s="37" t="s">
        <v>83</v>
      </c>
      <c r="C203" s="37" t="s">
        <v>430</v>
      </c>
      <c r="D203" s="46" t="s">
        <v>941</v>
      </c>
      <c r="E203" s="46" t="s">
        <v>464</v>
      </c>
      <c r="F203" s="42">
        <f>SUM(G203:H203)</f>
        <v>7500</v>
      </c>
      <c r="G203" s="42"/>
      <c r="H203" s="42">
        <v>7500</v>
      </c>
      <c r="I203" s="42">
        <f>SUM(J203:K203)</f>
        <v>0</v>
      </c>
      <c r="J203" s="42"/>
      <c r="K203" s="42"/>
      <c r="L203" s="42">
        <f>SUM(M203:N203)</f>
        <v>0</v>
      </c>
      <c r="M203" s="42"/>
      <c r="N203" s="42"/>
    </row>
    <row r="204" spans="1:14" s="40" customFormat="1" ht="157.5">
      <c r="A204" s="27" t="s">
        <v>341</v>
      </c>
      <c r="B204" s="111" t="s">
        <v>654</v>
      </c>
      <c r="C204" s="89"/>
      <c r="D204" s="87"/>
      <c r="E204" s="87"/>
      <c r="F204" s="88">
        <f>F205</f>
        <v>3427</v>
      </c>
      <c r="G204" s="88">
        <f aca="true" t="shared" si="77" ref="G204:N204">G205</f>
        <v>3255.6</v>
      </c>
      <c r="H204" s="88">
        <f t="shared" si="77"/>
        <v>171.4</v>
      </c>
      <c r="I204" s="88">
        <f t="shared" si="77"/>
        <v>0</v>
      </c>
      <c r="J204" s="88">
        <f t="shared" si="77"/>
        <v>0</v>
      </c>
      <c r="K204" s="88">
        <f t="shared" si="77"/>
        <v>0</v>
      </c>
      <c r="L204" s="88">
        <f t="shared" si="77"/>
        <v>586.5</v>
      </c>
      <c r="M204" s="88">
        <f t="shared" si="77"/>
        <v>586.5</v>
      </c>
      <c r="N204" s="88">
        <f t="shared" si="77"/>
        <v>0</v>
      </c>
    </row>
    <row r="205" spans="1:14" ht="47.25">
      <c r="A205" s="32" t="s">
        <v>897</v>
      </c>
      <c r="B205" s="92" t="s">
        <v>656</v>
      </c>
      <c r="C205" s="37"/>
      <c r="D205" s="46"/>
      <c r="E205" s="46"/>
      <c r="F205" s="42">
        <f>SUM(F206:F208)</f>
        <v>3427</v>
      </c>
      <c r="G205" s="42">
        <f aca="true" t="shared" si="78" ref="G205:N205">SUM(G206:G208)</f>
        <v>3255.6</v>
      </c>
      <c r="H205" s="42">
        <f t="shared" si="78"/>
        <v>171.4</v>
      </c>
      <c r="I205" s="42">
        <f t="shared" si="78"/>
        <v>0</v>
      </c>
      <c r="J205" s="42">
        <f t="shared" si="78"/>
        <v>0</v>
      </c>
      <c r="K205" s="42">
        <f t="shared" si="78"/>
        <v>0</v>
      </c>
      <c r="L205" s="42">
        <f t="shared" si="78"/>
        <v>586.5</v>
      </c>
      <c r="M205" s="42">
        <f t="shared" si="78"/>
        <v>586.5</v>
      </c>
      <c r="N205" s="42">
        <f t="shared" si="78"/>
        <v>0</v>
      </c>
    </row>
    <row r="206" spans="1:14" ht="78.75">
      <c r="A206" s="32" t="s">
        <v>476</v>
      </c>
      <c r="B206" s="46" t="s">
        <v>751</v>
      </c>
      <c r="C206" s="37" t="s">
        <v>430</v>
      </c>
      <c r="D206" s="46" t="s">
        <v>941</v>
      </c>
      <c r="E206" s="46" t="s">
        <v>465</v>
      </c>
      <c r="F206" s="42">
        <f>SUM(G206:H206)</f>
        <v>171.4</v>
      </c>
      <c r="G206" s="42"/>
      <c r="H206" s="42">
        <v>171.4</v>
      </c>
      <c r="I206" s="42">
        <f>SUM(J206:K206)</f>
        <v>0</v>
      </c>
      <c r="J206" s="42"/>
      <c r="K206" s="42"/>
      <c r="L206" s="42">
        <f>SUM(M206:N206)</f>
        <v>0</v>
      </c>
      <c r="M206" s="42"/>
      <c r="N206" s="42"/>
    </row>
    <row r="207" spans="1:14" ht="126">
      <c r="A207" s="32" t="s">
        <v>896</v>
      </c>
      <c r="B207" s="46" t="s">
        <v>895</v>
      </c>
      <c r="C207" s="37" t="s">
        <v>430</v>
      </c>
      <c r="D207" s="46" t="s">
        <v>941</v>
      </c>
      <c r="E207" s="46" t="s">
        <v>465</v>
      </c>
      <c r="F207" s="42">
        <f>SUM(G207:H207)</f>
        <v>3255.6</v>
      </c>
      <c r="G207" s="42">
        <v>3255.6</v>
      </c>
      <c r="H207" s="42"/>
      <c r="I207" s="42">
        <f>SUM(J207:K207)</f>
        <v>0</v>
      </c>
      <c r="J207" s="42"/>
      <c r="K207" s="42"/>
      <c r="L207" s="42">
        <f>SUM(M207:N207)</f>
        <v>0</v>
      </c>
      <c r="M207" s="42"/>
      <c r="N207" s="42"/>
    </row>
    <row r="208" spans="1:14" ht="78.75">
      <c r="A208" s="21" t="s">
        <v>374</v>
      </c>
      <c r="B208" s="37" t="s">
        <v>373</v>
      </c>
      <c r="C208" s="37" t="s">
        <v>430</v>
      </c>
      <c r="D208" s="37" t="s">
        <v>470</v>
      </c>
      <c r="E208" s="37" t="s">
        <v>939</v>
      </c>
      <c r="F208" s="42">
        <f>SUM(G208:H208)</f>
        <v>0</v>
      </c>
      <c r="G208" s="42"/>
      <c r="H208" s="42"/>
      <c r="I208" s="42">
        <f>SUM(J208:K208)</f>
        <v>0</v>
      </c>
      <c r="J208" s="42"/>
      <c r="K208" s="42"/>
      <c r="L208" s="42">
        <f>SUM(M208:N208)</f>
        <v>586.5</v>
      </c>
      <c r="M208" s="42">
        <v>586.5</v>
      </c>
      <c r="N208" s="42"/>
    </row>
    <row r="209" spans="1:14" ht="110.25">
      <c r="A209" s="27" t="s">
        <v>342</v>
      </c>
      <c r="B209" s="148" t="s">
        <v>713</v>
      </c>
      <c r="C209" s="37"/>
      <c r="D209" s="37"/>
      <c r="E209" s="37"/>
      <c r="F209" s="88">
        <f>SUM(F210,F212,F216,)</f>
        <v>8017.7</v>
      </c>
      <c r="G209" s="88">
        <f aca="true" t="shared" si="79" ref="G209:N209">SUM(G210,G212,G216,)</f>
        <v>0</v>
      </c>
      <c r="H209" s="88">
        <f t="shared" si="79"/>
        <v>8017.7</v>
      </c>
      <c r="I209" s="88">
        <f t="shared" si="79"/>
        <v>8846</v>
      </c>
      <c r="J209" s="88">
        <f t="shared" si="79"/>
        <v>0</v>
      </c>
      <c r="K209" s="88">
        <f t="shared" si="79"/>
        <v>8846</v>
      </c>
      <c r="L209" s="88">
        <f t="shared" si="79"/>
        <v>9106</v>
      </c>
      <c r="M209" s="88">
        <f t="shared" si="79"/>
        <v>0</v>
      </c>
      <c r="N209" s="88">
        <f t="shared" si="79"/>
        <v>9106</v>
      </c>
    </row>
    <row r="210" spans="1:14" ht="47.25">
      <c r="A210" s="32" t="s">
        <v>37</v>
      </c>
      <c r="B210" s="92" t="s">
        <v>714</v>
      </c>
      <c r="C210" s="37"/>
      <c r="D210" s="37"/>
      <c r="E210" s="37"/>
      <c r="F210" s="42">
        <f aca="true" t="shared" si="80" ref="F210:N210">F211</f>
        <v>2038</v>
      </c>
      <c r="G210" s="42">
        <f t="shared" si="80"/>
        <v>0</v>
      </c>
      <c r="H210" s="42">
        <f t="shared" si="80"/>
        <v>2038</v>
      </c>
      <c r="I210" s="42">
        <f t="shared" si="80"/>
        <v>2190</v>
      </c>
      <c r="J210" s="42">
        <f t="shared" si="80"/>
        <v>0</v>
      </c>
      <c r="K210" s="42">
        <f t="shared" si="80"/>
        <v>2190</v>
      </c>
      <c r="L210" s="42">
        <f t="shared" si="80"/>
        <v>2278</v>
      </c>
      <c r="M210" s="161">
        <f t="shared" si="80"/>
        <v>0</v>
      </c>
      <c r="N210" s="42">
        <f t="shared" si="80"/>
        <v>2278</v>
      </c>
    </row>
    <row r="211" spans="1:14" ht="159.75" customHeight="1">
      <c r="A211" s="35" t="s">
        <v>553</v>
      </c>
      <c r="B211" s="37" t="s">
        <v>185</v>
      </c>
      <c r="C211" s="37">
        <v>100</v>
      </c>
      <c r="D211" s="46" t="s">
        <v>941</v>
      </c>
      <c r="E211" s="46" t="s">
        <v>465</v>
      </c>
      <c r="F211" s="42">
        <f>SUM(G211:H211)</f>
        <v>2038</v>
      </c>
      <c r="G211" s="28"/>
      <c r="H211" s="28">
        <v>2038</v>
      </c>
      <c r="I211" s="42">
        <f>SUM(J211:K211)</f>
        <v>2190</v>
      </c>
      <c r="J211" s="28"/>
      <c r="K211" s="28">
        <v>2190</v>
      </c>
      <c r="L211" s="42">
        <f>SUM(M211:N211)</f>
        <v>2278</v>
      </c>
      <c r="M211" s="28"/>
      <c r="N211" s="28">
        <v>2278</v>
      </c>
    </row>
    <row r="212" spans="1:14" ht="94.5">
      <c r="A212" s="32" t="s">
        <v>495</v>
      </c>
      <c r="B212" s="92" t="s">
        <v>715</v>
      </c>
      <c r="C212" s="37"/>
      <c r="D212" s="37"/>
      <c r="E212" s="37"/>
      <c r="F212" s="42">
        <f aca="true" t="shared" si="81" ref="F212:N212">SUM(F213:F215)</f>
        <v>5629.7</v>
      </c>
      <c r="G212" s="42">
        <f t="shared" si="81"/>
        <v>0</v>
      </c>
      <c r="H212" s="42">
        <f t="shared" si="81"/>
        <v>5629.7</v>
      </c>
      <c r="I212" s="42">
        <f t="shared" si="81"/>
        <v>6656</v>
      </c>
      <c r="J212" s="42">
        <f t="shared" si="81"/>
        <v>0</v>
      </c>
      <c r="K212" s="42">
        <f t="shared" si="81"/>
        <v>6656</v>
      </c>
      <c r="L212" s="42">
        <f t="shared" si="81"/>
        <v>6828</v>
      </c>
      <c r="M212" s="42">
        <f t="shared" si="81"/>
        <v>0</v>
      </c>
      <c r="N212" s="42">
        <f t="shared" si="81"/>
        <v>6828</v>
      </c>
    </row>
    <row r="213" spans="1:14" ht="204.75">
      <c r="A213" s="35" t="s">
        <v>395</v>
      </c>
      <c r="B213" s="37" t="s">
        <v>186</v>
      </c>
      <c r="C213" s="37">
        <v>100</v>
      </c>
      <c r="D213" s="46" t="s">
        <v>941</v>
      </c>
      <c r="E213" s="46" t="s">
        <v>465</v>
      </c>
      <c r="F213" s="42">
        <f>SUM(G213:H213)</f>
        <v>4940</v>
      </c>
      <c r="G213" s="28"/>
      <c r="H213" s="28">
        <f>5053-113</f>
        <v>4940</v>
      </c>
      <c r="I213" s="42">
        <f>SUM(J213:K213)</f>
        <v>6204</v>
      </c>
      <c r="J213" s="28"/>
      <c r="K213" s="28">
        <v>6204</v>
      </c>
      <c r="L213" s="42">
        <f>SUM(M213:N213)</f>
        <v>6376</v>
      </c>
      <c r="M213" s="28"/>
      <c r="N213" s="28">
        <v>6376</v>
      </c>
    </row>
    <row r="214" spans="1:14" ht="126">
      <c r="A214" s="35" t="s">
        <v>73</v>
      </c>
      <c r="B214" s="37" t="s">
        <v>186</v>
      </c>
      <c r="C214" s="37">
        <v>200</v>
      </c>
      <c r="D214" s="46" t="s">
        <v>941</v>
      </c>
      <c r="E214" s="46" t="s">
        <v>465</v>
      </c>
      <c r="F214" s="42">
        <f>SUM(G214:H214)</f>
        <v>667.7</v>
      </c>
      <c r="G214" s="28"/>
      <c r="H214" s="28">
        <v>667.7</v>
      </c>
      <c r="I214" s="42">
        <f>SUM(J214:K214)</f>
        <v>430</v>
      </c>
      <c r="J214" s="28"/>
      <c r="K214" s="28">
        <v>430</v>
      </c>
      <c r="L214" s="42">
        <f>SUM(M214:N214)</f>
        <v>430</v>
      </c>
      <c r="M214" s="28"/>
      <c r="N214" s="28">
        <v>430</v>
      </c>
    </row>
    <row r="215" spans="1:14" ht="94.5">
      <c r="A215" s="35" t="s">
        <v>74</v>
      </c>
      <c r="B215" s="37" t="s">
        <v>186</v>
      </c>
      <c r="C215" s="37" t="s">
        <v>45</v>
      </c>
      <c r="D215" s="46" t="s">
        <v>941</v>
      </c>
      <c r="E215" s="46" t="s">
        <v>465</v>
      </c>
      <c r="F215" s="42">
        <f>SUM(G215:H215)</f>
        <v>22</v>
      </c>
      <c r="G215" s="28"/>
      <c r="H215" s="28">
        <v>22</v>
      </c>
      <c r="I215" s="42">
        <f>SUM(J215:K215)</f>
        <v>22</v>
      </c>
      <c r="J215" s="28"/>
      <c r="K215" s="28">
        <v>22</v>
      </c>
      <c r="L215" s="42">
        <f>SUM(M215:N215)</f>
        <v>22</v>
      </c>
      <c r="M215" s="28"/>
      <c r="N215" s="28">
        <v>22</v>
      </c>
    </row>
    <row r="216" spans="1:14" ht="94.5">
      <c r="A216" s="94" t="s">
        <v>438</v>
      </c>
      <c r="B216" s="92" t="s">
        <v>716</v>
      </c>
      <c r="C216" s="37"/>
      <c r="D216" s="37"/>
      <c r="E216" s="37"/>
      <c r="F216" s="42">
        <f>SUM(F217:F218)</f>
        <v>350</v>
      </c>
      <c r="G216" s="42">
        <f aca="true" t="shared" si="82" ref="G216:N216">SUM(G217:G218)</f>
        <v>0</v>
      </c>
      <c r="H216" s="42">
        <f t="shared" si="82"/>
        <v>350</v>
      </c>
      <c r="I216" s="42">
        <f t="shared" si="82"/>
        <v>0</v>
      </c>
      <c r="J216" s="42">
        <f t="shared" si="82"/>
        <v>0</v>
      </c>
      <c r="K216" s="42">
        <f t="shared" si="82"/>
        <v>0</v>
      </c>
      <c r="L216" s="42">
        <f t="shared" si="82"/>
        <v>0</v>
      </c>
      <c r="M216" s="42">
        <f t="shared" si="82"/>
        <v>0</v>
      </c>
      <c r="N216" s="42">
        <f t="shared" si="82"/>
        <v>0</v>
      </c>
    </row>
    <row r="217" spans="1:14" ht="252">
      <c r="A217" s="35" t="s">
        <v>478</v>
      </c>
      <c r="B217" s="37" t="s">
        <v>184</v>
      </c>
      <c r="C217" s="37" t="s">
        <v>428</v>
      </c>
      <c r="D217" s="37" t="s">
        <v>59</v>
      </c>
      <c r="E217" s="37" t="s">
        <v>939</v>
      </c>
      <c r="F217" s="42">
        <f>SUM(G217:H217)</f>
        <v>110</v>
      </c>
      <c r="G217" s="28"/>
      <c r="H217" s="28">
        <v>110</v>
      </c>
      <c r="I217" s="42">
        <f>SUM(J217:K217)</f>
        <v>0</v>
      </c>
      <c r="J217" s="28"/>
      <c r="K217" s="28"/>
      <c r="L217" s="42">
        <f>SUM(M217:N217)</f>
        <v>0</v>
      </c>
      <c r="M217" s="118"/>
      <c r="N217" s="28"/>
    </row>
    <row r="218" spans="1:14" ht="189">
      <c r="A218" s="35" t="s">
        <v>479</v>
      </c>
      <c r="B218" s="37" t="s">
        <v>184</v>
      </c>
      <c r="C218" s="36" t="s">
        <v>53</v>
      </c>
      <c r="D218" s="37" t="s">
        <v>59</v>
      </c>
      <c r="E218" s="37" t="s">
        <v>939</v>
      </c>
      <c r="F218" s="42">
        <f>SUM(G218:H218)</f>
        <v>240</v>
      </c>
      <c r="G218" s="28"/>
      <c r="H218" s="28">
        <v>240</v>
      </c>
      <c r="I218" s="42">
        <f>SUM(J218:K218)</f>
        <v>0</v>
      </c>
      <c r="J218" s="28"/>
      <c r="K218" s="28"/>
      <c r="L218" s="42">
        <f>SUM(M218:N218)</f>
        <v>0</v>
      </c>
      <c r="M218" s="118"/>
      <c r="N218" s="28"/>
    </row>
    <row r="219" spans="1:14" ht="94.5">
      <c r="A219" s="27" t="s">
        <v>301</v>
      </c>
      <c r="B219" s="111" t="s">
        <v>717</v>
      </c>
      <c r="C219" s="89"/>
      <c r="D219" s="89"/>
      <c r="E219" s="89"/>
      <c r="F219" s="88">
        <f>SUM(F220,F225,F229)</f>
        <v>48510</v>
      </c>
      <c r="G219" s="88">
        <f aca="true" t="shared" si="83" ref="G219:N219">SUM(G220,G225,G229)</f>
        <v>0</v>
      </c>
      <c r="H219" s="88">
        <f t="shared" si="83"/>
        <v>48510</v>
      </c>
      <c r="I219" s="88">
        <f t="shared" si="83"/>
        <v>40167</v>
      </c>
      <c r="J219" s="88">
        <f t="shared" si="83"/>
        <v>0</v>
      </c>
      <c r="K219" s="88">
        <f t="shared" si="83"/>
        <v>40167</v>
      </c>
      <c r="L219" s="88">
        <f t="shared" si="83"/>
        <v>39747</v>
      </c>
      <c r="M219" s="88">
        <f t="shared" si="83"/>
        <v>0</v>
      </c>
      <c r="N219" s="88">
        <f t="shared" si="83"/>
        <v>39747</v>
      </c>
    </row>
    <row r="220" spans="1:14" ht="141.75">
      <c r="A220" s="27" t="s">
        <v>300</v>
      </c>
      <c r="B220" s="111" t="s">
        <v>718</v>
      </c>
      <c r="C220" s="89"/>
      <c r="D220" s="89"/>
      <c r="E220" s="89"/>
      <c r="F220" s="88">
        <f>SUM(F221,F223)</f>
        <v>45837</v>
      </c>
      <c r="G220" s="88">
        <f aca="true" t="shared" si="84" ref="G220:N220">SUM(G221,G223)</f>
        <v>0</v>
      </c>
      <c r="H220" s="88">
        <f t="shared" si="84"/>
        <v>45837</v>
      </c>
      <c r="I220" s="88">
        <f t="shared" si="84"/>
        <v>38461</v>
      </c>
      <c r="J220" s="88">
        <f t="shared" si="84"/>
        <v>0</v>
      </c>
      <c r="K220" s="88">
        <f t="shared" si="84"/>
        <v>38461</v>
      </c>
      <c r="L220" s="88">
        <f t="shared" si="84"/>
        <v>37973</v>
      </c>
      <c r="M220" s="88">
        <f t="shared" si="84"/>
        <v>0</v>
      </c>
      <c r="N220" s="88">
        <f t="shared" si="84"/>
        <v>37973</v>
      </c>
    </row>
    <row r="221" spans="1:14" ht="94.5">
      <c r="A221" s="32" t="s">
        <v>495</v>
      </c>
      <c r="B221" s="92" t="s">
        <v>719</v>
      </c>
      <c r="C221" s="89"/>
      <c r="D221" s="89"/>
      <c r="E221" s="89"/>
      <c r="F221" s="42">
        <f aca="true" t="shared" si="85" ref="F221:N221">SUM(F222:F222)</f>
        <v>42337</v>
      </c>
      <c r="G221" s="42">
        <f t="shared" si="85"/>
        <v>0</v>
      </c>
      <c r="H221" s="42">
        <f t="shared" si="85"/>
        <v>42337</v>
      </c>
      <c r="I221" s="42">
        <f t="shared" si="85"/>
        <v>38461</v>
      </c>
      <c r="J221" s="42">
        <f t="shared" si="85"/>
        <v>0</v>
      </c>
      <c r="K221" s="42">
        <f t="shared" si="85"/>
        <v>38461</v>
      </c>
      <c r="L221" s="42">
        <f t="shared" si="85"/>
        <v>37973</v>
      </c>
      <c r="M221" s="42">
        <f t="shared" si="85"/>
        <v>0</v>
      </c>
      <c r="N221" s="42">
        <f t="shared" si="85"/>
        <v>37973</v>
      </c>
    </row>
    <row r="222" spans="1:14" ht="141.75">
      <c r="A222" s="35" t="s">
        <v>592</v>
      </c>
      <c r="B222" s="37" t="s">
        <v>288</v>
      </c>
      <c r="C222" s="37">
        <v>600</v>
      </c>
      <c r="D222" s="37">
        <v>11</v>
      </c>
      <c r="E222" s="46" t="s">
        <v>464</v>
      </c>
      <c r="F222" s="42">
        <f>SUM(G222:H222)</f>
        <v>42337</v>
      </c>
      <c r="G222" s="42">
        <v>0</v>
      </c>
      <c r="H222" s="42">
        <v>42337</v>
      </c>
      <c r="I222" s="42">
        <f>SUM(J222:K222)</f>
        <v>38461</v>
      </c>
      <c r="J222" s="42">
        <v>0</v>
      </c>
      <c r="K222" s="42">
        <v>38461</v>
      </c>
      <c r="L222" s="42">
        <f>SUM(M222:N222)</f>
        <v>37973</v>
      </c>
      <c r="M222" s="42">
        <v>0</v>
      </c>
      <c r="N222" s="42">
        <v>37973</v>
      </c>
    </row>
    <row r="223" spans="1:14" ht="47.25">
      <c r="A223" s="94" t="s">
        <v>84</v>
      </c>
      <c r="B223" s="92" t="s">
        <v>104</v>
      </c>
      <c r="C223" s="37"/>
      <c r="D223" s="37"/>
      <c r="E223" s="46"/>
      <c r="F223" s="42">
        <f>F224</f>
        <v>3500</v>
      </c>
      <c r="G223" s="42">
        <f aca="true" t="shared" si="86" ref="G223:N223">G224</f>
        <v>0</v>
      </c>
      <c r="H223" s="42">
        <f t="shared" si="86"/>
        <v>3500</v>
      </c>
      <c r="I223" s="42">
        <f t="shared" si="86"/>
        <v>0</v>
      </c>
      <c r="J223" s="42">
        <f t="shared" si="86"/>
        <v>0</v>
      </c>
      <c r="K223" s="42">
        <f t="shared" si="86"/>
        <v>0</v>
      </c>
      <c r="L223" s="42">
        <f t="shared" si="86"/>
        <v>0</v>
      </c>
      <c r="M223" s="42">
        <f t="shared" si="86"/>
        <v>0</v>
      </c>
      <c r="N223" s="42">
        <f t="shared" si="86"/>
        <v>0</v>
      </c>
    </row>
    <row r="224" spans="1:14" ht="126">
      <c r="A224" s="94" t="s">
        <v>87</v>
      </c>
      <c r="B224" s="37" t="s">
        <v>86</v>
      </c>
      <c r="C224" s="37" t="s">
        <v>53</v>
      </c>
      <c r="D224" s="37" t="s">
        <v>813</v>
      </c>
      <c r="E224" s="37" t="s">
        <v>464</v>
      </c>
      <c r="F224" s="42">
        <f>SUM(G224:H224)</f>
        <v>3500</v>
      </c>
      <c r="G224" s="42"/>
      <c r="H224" s="42">
        <v>3500</v>
      </c>
      <c r="I224" s="42">
        <f>SUM(J224:K224)</f>
        <v>0</v>
      </c>
      <c r="J224" s="42"/>
      <c r="K224" s="42"/>
      <c r="L224" s="42">
        <f>SUM(M224:N224)</f>
        <v>0</v>
      </c>
      <c r="M224" s="42"/>
      <c r="N224" s="42"/>
    </row>
    <row r="225" spans="1:14" s="40" customFormat="1" ht="109.5" customHeight="1">
      <c r="A225" s="27" t="s">
        <v>836</v>
      </c>
      <c r="B225" s="111" t="s">
        <v>720</v>
      </c>
      <c r="C225" s="89"/>
      <c r="D225" s="87" t="s">
        <v>487</v>
      </c>
      <c r="E225" s="87" t="s">
        <v>487</v>
      </c>
      <c r="F225" s="88">
        <f>SUM(F226,)</f>
        <v>2635</v>
      </c>
      <c r="G225" s="88">
        <f aca="true" t="shared" si="87" ref="G225:N225">SUM(G226,)</f>
        <v>0</v>
      </c>
      <c r="H225" s="88">
        <f t="shared" si="87"/>
        <v>2635</v>
      </c>
      <c r="I225" s="88">
        <f t="shared" si="87"/>
        <v>1706</v>
      </c>
      <c r="J225" s="88">
        <f t="shared" si="87"/>
        <v>0</v>
      </c>
      <c r="K225" s="88">
        <f t="shared" si="87"/>
        <v>1706</v>
      </c>
      <c r="L225" s="88">
        <f t="shared" si="87"/>
        <v>1774</v>
      </c>
      <c r="M225" s="88">
        <f t="shared" si="87"/>
        <v>0</v>
      </c>
      <c r="N225" s="88">
        <f t="shared" si="87"/>
        <v>1774</v>
      </c>
    </row>
    <row r="226" spans="1:14" ht="63">
      <c r="A226" s="32" t="s">
        <v>12</v>
      </c>
      <c r="B226" s="92" t="s">
        <v>721</v>
      </c>
      <c r="C226" s="37"/>
      <c r="D226" s="46" t="s">
        <v>487</v>
      </c>
      <c r="E226" s="46" t="s">
        <v>487</v>
      </c>
      <c r="F226" s="42">
        <f aca="true" t="shared" si="88" ref="F226:N226">SUM(F227:F228)</f>
        <v>2635</v>
      </c>
      <c r="G226" s="42">
        <f t="shared" si="88"/>
        <v>0</v>
      </c>
      <c r="H226" s="42">
        <f t="shared" si="88"/>
        <v>2635</v>
      </c>
      <c r="I226" s="42">
        <f t="shared" si="88"/>
        <v>1706</v>
      </c>
      <c r="J226" s="42">
        <f t="shared" si="88"/>
        <v>0</v>
      </c>
      <c r="K226" s="42">
        <f t="shared" si="88"/>
        <v>1706</v>
      </c>
      <c r="L226" s="42">
        <f t="shared" si="88"/>
        <v>1774</v>
      </c>
      <c r="M226" s="161">
        <f t="shared" si="88"/>
        <v>0</v>
      </c>
      <c r="N226" s="42">
        <f t="shared" si="88"/>
        <v>1774</v>
      </c>
    </row>
    <row r="227" spans="1:14" ht="204.75">
      <c r="A227" s="106" t="s">
        <v>395</v>
      </c>
      <c r="B227" s="37" t="s">
        <v>753</v>
      </c>
      <c r="C227" s="37" t="s">
        <v>428</v>
      </c>
      <c r="D227" s="46" t="s">
        <v>487</v>
      </c>
      <c r="E227" s="46" t="s">
        <v>487</v>
      </c>
      <c r="F227" s="42">
        <f>SUM(G227:H227)</f>
        <v>2617</v>
      </c>
      <c r="G227" s="42"/>
      <c r="H227" s="42">
        <v>2617</v>
      </c>
      <c r="I227" s="42">
        <f>SUM(J227:K227)</f>
        <v>1697</v>
      </c>
      <c r="J227" s="42"/>
      <c r="K227" s="42">
        <v>1697</v>
      </c>
      <c r="L227" s="42">
        <f>SUM(M227:N227)</f>
        <v>1765</v>
      </c>
      <c r="M227" s="42"/>
      <c r="N227" s="42">
        <v>1765</v>
      </c>
    </row>
    <row r="228" spans="1:14" ht="126">
      <c r="A228" s="106" t="s">
        <v>634</v>
      </c>
      <c r="B228" s="37" t="s">
        <v>753</v>
      </c>
      <c r="C228" s="37" t="s">
        <v>430</v>
      </c>
      <c r="D228" s="46" t="s">
        <v>487</v>
      </c>
      <c r="E228" s="46" t="s">
        <v>487</v>
      </c>
      <c r="F228" s="42">
        <f>SUM(G228:H228)</f>
        <v>18</v>
      </c>
      <c r="G228" s="42"/>
      <c r="H228" s="42">
        <v>18</v>
      </c>
      <c r="I228" s="42">
        <f>SUM(J228:K228)</f>
        <v>9</v>
      </c>
      <c r="J228" s="42"/>
      <c r="K228" s="42">
        <v>9</v>
      </c>
      <c r="L228" s="42">
        <f>SUM(M228:N228)</f>
        <v>9</v>
      </c>
      <c r="M228" s="42"/>
      <c r="N228" s="42">
        <v>9</v>
      </c>
    </row>
    <row r="229" spans="1:14" s="40" customFormat="1" ht="126">
      <c r="A229" s="27" t="s">
        <v>532</v>
      </c>
      <c r="B229" s="111" t="s">
        <v>552</v>
      </c>
      <c r="C229" s="89"/>
      <c r="D229" s="87" t="s">
        <v>487</v>
      </c>
      <c r="E229" s="87" t="s">
        <v>487</v>
      </c>
      <c r="F229" s="88">
        <f>F230</f>
        <v>38</v>
      </c>
      <c r="G229" s="88">
        <f aca="true" t="shared" si="89" ref="G229:N229">G230</f>
        <v>0</v>
      </c>
      <c r="H229" s="88">
        <f t="shared" si="89"/>
        <v>38</v>
      </c>
      <c r="I229" s="88">
        <f t="shared" si="89"/>
        <v>0</v>
      </c>
      <c r="J229" s="88">
        <f t="shared" si="89"/>
        <v>0</v>
      </c>
      <c r="K229" s="88">
        <f t="shared" si="89"/>
        <v>0</v>
      </c>
      <c r="L229" s="88">
        <f t="shared" si="89"/>
        <v>0</v>
      </c>
      <c r="M229" s="88">
        <f t="shared" si="89"/>
        <v>0</v>
      </c>
      <c r="N229" s="88">
        <f t="shared" si="89"/>
        <v>0</v>
      </c>
    </row>
    <row r="230" spans="1:14" ht="47.25">
      <c r="A230" s="32" t="s">
        <v>534</v>
      </c>
      <c r="B230" s="92" t="s">
        <v>551</v>
      </c>
      <c r="C230" s="37"/>
      <c r="D230" s="46" t="s">
        <v>487</v>
      </c>
      <c r="E230" s="46" t="s">
        <v>487</v>
      </c>
      <c r="F230" s="42">
        <f aca="true" t="shared" si="90" ref="F230:N230">SUM(F231:F231)</f>
        <v>38</v>
      </c>
      <c r="G230" s="42">
        <f t="shared" si="90"/>
        <v>0</v>
      </c>
      <c r="H230" s="42">
        <f t="shared" si="90"/>
        <v>38</v>
      </c>
      <c r="I230" s="42">
        <f t="shared" si="90"/>
        <v>0</v>
      </c>
      <c r="J230" s="42">
        <f t="shared" si="90"/>
        <v>0</v>
      </c>
      <c r="K230" s="42">
        <f t="shared" si="90"/>
        <v>0</v>
      </c>
      <c r="L230" s="42">
        <f t="shared" si="90"/>
        <v>0</v>
      </c>
      <c r="M230" s="42">
        <f t="shared" si="90"/>
        <v>0</v>
      </c>
      <c r="N230" s="42">
        <f t="shared" si="90"/>
        <v>0</v>
      </c>
    </row>
    <row r="231" spans="1:14" ht="63">
      <c r="A231" s="106" t="s">
        <v>537</v>
      </c>
      <c r="B231" s="37" t="s">
        <v>536</v>
      </c>
      <c r="C231" s="37" t="s">
        <v>430</v>
      </c>
      <c r="D231" s="46" t="s">
        <v>487</v>
      </c>
      <c r="E231" s="46" t="s">
        <v>487</v>
      </c>
      <c r="F231" s="42">
        <f>SUM(G231:H231)</f>
        <v>38</v>
      </c>
      <c r="G231" s="28"/>
      <c r="H231" s="28">
        <v>38</v>
      </c>
      <c r="I231" s="42">
        <f>SUM(J231:K231)</f>
        <v>0</v>
      </c>
      <c r="J231" s="28"/>
      <c r="K231" s="28"/>
      <c r="L231" s="42">
        <f>SUM(M231:N231)</f>
        <v>0</v>
      </c>
      <c r="M231" s="118"/>
      <c r="N231" s="28"/>
    </row>
    <row r="232" spans="1:14" s="40" customFormat="1" ht="111.75" customHeight="1">
      <c r="A232" s="27" t="s">
        <v>302</v>
      </c>
      <c r="B232" s="111" t="s">
        <v>722</v>
      </c>
      <c r="C232" s="89"/>
      <c r="D232" s="89"/>
      <c r="E232" s="89"/>
      <c r="F232" s="88">
        <f>SUM(F233,F242)</f>
        <v>6544.2</v>
      </c>
      <c r="G232" s="88">
        <f aca="true" t="shared" si="91" ref="G232:N232">SUM(G233,G242)</f>
        <v>5935.2</v>
      </c>
      <c r="H232" s="88">
        <f t="shared" si="91"/>
        <v>609</v>
      </c>
      <c r="I232" s="88">
        <f t="shared" si="91"/>
        <v>7486.6</v>
      </c>
      <c r="J232" s="88">
        <f t="shared" si="91"/>
        <v>7252.6</v>
      </c>
      <c r="K232" s="88">
        <f t="shared" si="91"/>
        <v>234</v>
      </c>
      <c r="L232" s="88">
        <f t="shared" si="91"/>
        <v>8623.8</v>
      </c>
      <c r="M232" s="88">
        <f t="shared" si="91"/>
        <v>8385.3</v>
      </c>
      <c r="N232" s="88">
        <f t="shared" si="91"/>
        <v>238.5</v>
      </c>
    </row>
    <row r="233" spans="1:14" s="40" customFormat="1" ht="143.25" customHeight="1">
      <c r="A233" s="31" t="s">
        <v>296</v>
      </c>
      <c r="B233" s="148" t="s">
        <v>297</v>
      </c>
      <c r="C233" s="89"/>
      <c r="D233" s="89"/>
      <c r="E233" s="89"/>
      <c r="F233" s="88">
        <f>SUM(F234,F236,F238,F240)</f>
        <v>6023.2</v>
      </c>
      <c r="G233" s="88">
        <f aca="true" t="shared" si="92" ref="G233:N233">SUM(G234,G236,G238,G240)</f>
        <v>5414.2</v>
      </c>
      <c r="H233" s="88">
        <f t="shared" si="92"/>
        <v>609</v>
      </c>
      <c r="I233" s="88">
        <f t="shared" si="92"/>
        <v>6944.6</v>
      </c>
      <c r="J233" s="88">
        <f t="shared" si="92"/>
        <v>6710.6</v>
      </c>
      <c r="K233" s="88">
        <f t="shared" si="92"/>
        <v>234</v>
      </c>
      <c r="L233" s="88">
        <f t="shared" si="92"/>
        <v>8059.8</v>
      </c>
      <c r="M233" s="88">
        <f t="shared" si="92"/>
        <v>7821.3</v>
      </c>
      <c r="N233" s="88">
        <f t="shared" si="92"/>
        <v>238.5</v>
      </c>
    </row>
    <row r="234" spans="1:14" s="40" customFormat="1" ht="110.25">
      <c r="A234" s="21" t="s">
        <v>298</v>
      </c>
      <c r="B234" s="95" t="s">
        <v>299</v>
      </c>
      <c r="C234" s="89"/>
      <c r="D234" s="89"/>
      <c r="E234" s="89"/>
      <c r="F234" s="42">
        <f>F235</f>
        <v>169</v>
      </c>
      <c r="G234" s="42">
        <f aca="true" t="shared" si="93" ref="G234:N234">G235</f>
        <v>0</v>
      </c>
      <c r="H234" s="42">
        <f t="shared" si="93"/>
        <v>169</v>
      </c>
      <c r="I234" s="42">
        <f t="shared" si="93"/>
        <v>0</v>
      </c>
      <c r="J234" s="42">
        <f t="shared" si="93"/>
        <v>0</v>
      </c>
      <c r="K234" s="42">
        <f t="shared" si="93"/>
        <v>0</v>
      </c>
      <c r="L234" s="42">
        <f t="shared" si="93"/>
        <v>0</v>
      </c>
      <c r="M234" s="42">
        <f t="shared" si="93"/>
        <v>0</v>
      </c>
      <c r="N234" s="42">
        <f t="shared" si="93"/>
        <v>0</v>
      </c>
    </row>
    <row r="235" spans="1:14" s="40" customFormat="1" ht="141.75">
      <c r="A235" s="21" t="s">
        <v>399</v>
      </c>
      <c r="B235" s="96" t="s">
        <v>400</v>
      </c>
      <c r="C235" s="37" t="s">
        <v>430</v>
      </c>
      <c r="D235" s="37" t="s">
        <v>465</v>
      </c>
      <c r="E235" s="37" t="s">
        <v>828</v>
      </c>
      <c r="F235" s="42">
        <f>SUM(G235:H235)</f>
        <v>169</v>
      </c>
      <c r="G235" s="28"/>
      <c r="H235" s="189">
        <v>169</v>
      </c>
      <c r="I235" s="42">
        <f>SUM(J235:K235)</f>
        <v>0</v>
      </c>
      <c r="J235" s="28"/>
      <c r="K235" s="28">
        <v>0</v>
      </c>
      <c r="L235" s="42">
        <f>SUM(M235:N235)</f>
        <v>0</v>
      </c>
      <c r="M235" s="28"/>
      <c r="N235" s="28">
        <v>0</v>
      </c>
    </row>
    <row r="236" spans="1:14" s="40" customFormat="1" ht="47.25">
      <c r="A236" s="21" t="s">
        <v>356</v>
      </c>
      <c r="B236" s="95" t="s">
        <v>354</v>
      </c>
      <c r="C236" s="37"/>
      <c r="D236" s="37"/>
      <c r="E236" s="37"/>
      <c r="F236" s="42">
        <f>SUM(F237:F237)</f>
        <v>2564.2</v>
      </c>
      <c r="G236" s="42">
        <f aca="true" t="shared" si="94" ref="G236:N236">SUM(G237:G237)</f>
        <v>2414.2</v>
      </c>
      <c r="H236" s="42">
        <f t="shared" si="94"/>
        <v>150</v>
      </c>
      <c r="I236" s="42">
        <f t="shared" si="94"/>
        <v>3944.6</v>
      </c>
      <c r="J236" s="42">
        <f t="shared" si="94"/>
        <v>3710.6</v>
      </c>
      <c r="K236" s="42">
        <f t="shared" si="94"/>
        <v>234</v>
      </c>
      <c r="L236" s="42">
        <f t="shared" si="94"/>
        <v>5059.8</v>
      </c>
      <c r="M236" s="42">
        <f t="shared" si="94"/>
        <v>4821.3</v>
      </c>
      <c r="N236" s="42">
        <f t="shared" si="94"/>
        <v>238.5</v>
      </c>
    </row>
    <row r="237" spans="1:14" s="40" customFormat="1" ht="78.75">
      <c r="A237" s="110" t="s">
        <v>386</v>
      </c>
      <c r="B237" s="37" t="s">
        <v>355</v>
      </c>
      <c r="C237" s="37" t="s">
        <v>430</v>
      </c>
      <c r="D237" s="37" t="s">
        <v>465</v>
      </c>
      <c r="E237" s="37" t="s">
        <v>828</v>
      </c>
      <c r="F237" s="42">
        <f>G237+H237</f>
        <v>2564.2</v>
      </c>
      <c r="G237" s="42">
        <v>2414.2</v>
      </c>
      <c r="H237" s="42">
        <v>150</v>
      </c>
      <c r="I237" s="42">
        <f>J237+K237</f>
        <v>3944.6</v>
      </c>
      <c r="J237" s="42">
        <v>3710.6</v>
      </c>
      <c r="K237" s="42">
        <v>234</v>
      </c>
      <c r="L237" s="42">
        <f>M237+N237</f>
        <v>5059.8</v>
      </c>
      <c r="M237" s="42">
        <v>4821.3</v>
      </c>
      <c r="N237" s="42">
        <v>238.5</v>
      </c>
    </row>
    <row r="238" spans="1:14" s="40" customFormat="1" ht="63">
      <c r="A238" s="21" t="s">
        <v>401</v>
      </c>
      <c r="B238" s="95" t="s">
        <v>402</v>
      </c>
      <c r="C238" s="37"/>
      <c r="D238" s="37"/>
      <c r="E238" s="37"/>
      <c r="F238" s="42">
        <f>F239</f>
        <v>132.1</v>
      </c>
      <c r="G238" s="42">
        <f aca="true" t="shared" si="95" ref="G238:N238">G239</f>
        <v>0</v>
      </c>
      <c r="H238" s="42">
        <f t="shared" si="95"/>
        <v>132.1</v>
      </c>
      <c r="I238" s="42">
        <f t="shared" si="95"/>
        <v>0</v>
      </c>
      <c r="J238" s="42">
        <f t="shared" si="95"/>
        <v>0</v>
      </c>
      <c r="K238" s="42">
        <f t="shared" si="95"/>
        <v>0</v>
      </c>
      <c r="L238" s="42">
        <f t="shared" si="95"/>
        <v>0</v>
      </c>
      <c r="M238" s="42">
        <f t="shared" si="95"/>
        <v>0</v>
      </c>
      <c r="N238" s="42">
        <f t="shared" si="95"/>
        <v>0</v>
      </c>
    </row>
    <row r="239" spans="1:14" s="40" customFormat="1" ht="94.5">
      <c r="A239" s="21" t="s">
        <v>403</v>
      </c>
      <c r="B239" s="96" t="s">
        <v>404</v>
      </c>
      <c r="C239" s="37" t="s">
        <v>430</v>
      </c>
      <c r="D239" s="37" t="s">
        <v>465</v>
      </c>
      <c r="E239" s="37" t="s">
        <v>828</v>
      </c>
      <c r="F239" s="42">
        <f>SUM(G239:H239)</f>
        <v>132.1</v>
      </c>
      <c r="G239" s="28"/>
      <c r="H239" s="189">
        <v>132.1</v>
      </c>
      <c r="I239" s="42">
        <f>SUM(J239:K239)</f>
        <v>0</v>
      </c>
      <c r="J239" s="28"/>
      <c r="K239" s="28"/>
      <c r="L239" s="42">
        <f>SUM(M239:N239)</f>
        <v>0</v>
      </c>
      <c r="M239" s="28"/>
      <c r="N239" s="28"/>
    </row>
    <row r="240" spans="1:14" s="40" customFormat="1" ht="126">
      <c r="A240" s="35" t="s">
        <v>359</v>
      </c>
      <c r="B240" s="95" t="s">
        <v>357</v>
      </c>
      <c r="C240" s="37"/>
      <c r="D240" s="37"/>
      <c r="E240" s="37"/>
      <c r="F240" s="42">
        <f>F241</f>
        <v>3157.9</v>
      </c>
      <c r="G240" s="42">
        <f aca="true" t="shared" si="96" ref="G240:N240">G241</f>
        <v>3000</v>
      </c>
      <c r="H240" s="42">
        <f t="shared" si="96"/>
        <v>157.9</v>
      </c>
      <c r="I240" s="42">
        <f t="shared" si="96"/>
        <v>3000</v>
      </c>
      <c r="J240" s="42">
        <f t="shared" si="96"/>
        <v>3000</v>
      </c>
      <c r="K240" s="42">
        <f t="shared" si="96"/>
        <v>0</v>
      </c>
      <c r="L240" s="42">
        <f t="shared" si="96"/>
        <v>3000</v>
      </c>
      <c r="M240" s="42">
        <f t="shared" si="96"/>
        <v>3000</v>
      </c>
      <c r="N240" s="42">
        <f t="shared" si="96"/>
        <v>0</v>
      </c>
    </row>
    <row r="241" spans="1:14" s="40" customFormat="1" ht="157.5">
      <c r="A241" s="35" t="s">
        <v>358</v>
      </c>
      <c r="B241" s="37" t="s">
        <v>88</v>
      </c>
      <c r="C241" s="37" t="s">
        <v>430</v>
      </c>
      <c r="D241" s="37" t="s">
        <v>465</v>
      </c>
      <c r="E241" s="37" t="s">
        <v>828</v>
      </c>
      <c r="F241" s="42">
        <f>SUM(G241:H241)</f>
        <v>3157.9</v>
      </c>
      <c r="G241" s="42">
        <v>3000</v>
      </c>
      <c r="H241" s="42">
        <v>157.9</v>
      </c>
      <c r="I241" s="42">
        <f>SUM(J241:K241)</f>
        <v>3000</v>
      </c>
      <c r="J241" s="42">
        <v>3000</v>
      </c>
      <c r="K241" s="42"/>
      <c r="L241" s="42">
        <f>SUM(M241:N241)</f>
        <v>3000</v>
      </c>
      <c r="M241" s="42">
        <v>3000</v>
      </c>
      <c r="N241" s="42"/>
    </row>
    <row r="242" spans="1:14" s="40" customFormat="1" ht="145.5" customHeight="1">
      <c r="A242" s="27" t="s">
        <v>229</v>
      </c>
      <c r="B242" s="111" t="s">
        <v>723</v>
      </c>
      <c r="C242" s="89"/>
      <c r="D242" s="89"/>
      <c r="E242" s="89"/>
      <c r="F242" s="88">
        <f aca="true" t="shared" si="97" ref="F242:N243">F243</f>
        <v>521</v>
      </c>
      <c r="G242" s="88">
        <f t="shared" si="97"/>
        <v>521</v>
      </c>
      <c r="H242" s="88">
        <f t="shared" si="97"/>
        <v>0</v>
      </c>
      <c r="I242" s="88">
        <f t="shared" si="97"/>
        <v>542</v>
      </c>
      <c r="J242" s="88">
        <f t="shared" si="97"/>
        <v>542</v>
      </c>
      <c r="K242" s="88">
        <f t="shared" si="97"/>
        <v>0</v>
      </c>
      <c r="L242" s="88">
        <f t="shared" si="97"/>
        <v>564</v>
      </c>
      <c r="M242" s="156">
        <f t="shared" si="97"/>
        <v>564</v>
      </c>
      <c r="N242" s="88">
        <f t="shared" si="97"/>
        <v>0</v>
      </c>
    </row>
    <row r="243" spans="1:14" s="40" customFormat="1" ht="47.25">
      <c r="A243" s="32" t="s">
        <v>869</v>
      </c>
      <c r="B243" s="95" t="s">
        <v>724</v>
      </c>
      <c r="C243" s="89"/>
      <c r="D243" s="89"/>
      <c r="E243" s="89"/>
      <c r="F243" s="42">
        <f t="shared" si="97"/>
        <v>521</v>
      </c>
      <c r="G243" s="42">
        <f t="shared" si="97"/>
        <v>521</v>
      </c>
      <c r="H243" s="42">
        <f t="shared" si="97"/>
        <v>0</v>
      </c>
      <c r="I243" s="42">
        <f t="shared" si="97"/>
        <v>542</v>
      </c>
      <c r="J243" s="42">
        <f t="shared" si="97"/>
        <v>542</v>
      </c>
      <c r="K243" s="42">
        <f t="shared" si="97"/>
        <v>0</v>
      </c>
      <c r="L243" s="42">
        <f t="shared" si="97"/>
        <v>564</v>
      </c>
      <c r="M243" s="161">
        <f t="shared" si="97"/>
        <v>564</v>
      </c>
      <c r="N243" s="42">
        <f t="shared" si="97"/>
        <v>0</v>
      </c>
    </row>
    <row r="244" spans="1:14" ht="157.5">
      <c r="A244" s="35" t="s">
        <v>783</v>
      </c>
      <c r="B244" s="96" t="s">
        <v>283</v>
      </c>
      <c r="C244" s="37">
        <v>100</v>
      </c>
      <c r="D244" s="37" t="s">
        <v>59</v>
      </c>
      <c r="E244" s="37" t="s">
        <v>942</v>
      </c>
      <c r="F244" s="42">
        <f>SUM(G244:H244)</f>
        <v>521</v>
      </c>
      <c r="G244" s="42">
        <v>521</v>
      </c>
      <c r="H244" s="42">
        <v>0</v>
      </c>
      <c r="I244" s="42">
        <f>SUM(J244:K244)</f>
        <v>542</v>
      </c>
      <c r="J244" s="42">
        <v>542</v>
      </c>
      <c r="K244" s="42">
        <v>0</v>
      </c>
      <c r="L244" s="42">
        <f>SUM(M244:N244)</f>
        <v>564</v>
      </c>
      <c r="M244" s="42">
        <v>564</v>
      </c>
      <c r="N244" s="42">
        <v>0</v>
      </c>
    </row>
    <row r="245" spans="1:14" s="40" customFormat="1" ht="110.25">
      <c r="A245" s="27" t="s">
        <v>892</v>
      </c>
      <c r="B245" s="111" t="s">
        <v>662</v>
      </c>
      <c r="C245" s="89"/>
      <c r="D245" s="89"/>
      <c r="E245" s="89"/>
      <c r="F245" s="88">
        <f aca="true" t="shared" si="98" ref="F245:N245">SUM(F246,F259)</f>
        <v>105179.5</v>
      </c>
      <c r="G245" s="88">
        <f t="shared" si="98"/>
        <v>57992</v>
      </c>
      <c r="H245" s="88">
        <f t="shared" si="98"/>
        <v>47187.50000000001</v>
      </c>
      <c r="I245" s="88">
        <f t="shared" si="98"/>
        <v>78199.6</v>
      </c>
      <c r="J245" s="88">
        <f t="shared" si="98"/>
        <v>29858.999999999996</v>
      </c>
      <c r="K245" s="88">
        <f t="shared" si="98"/>
        <v>48340.6</v>
      </c>
      <c r="L245" s="88">
        <f t="shared" si="98"/>
        <v>73119.3</v>
      </c>
      <c r="M245" s="156">
        <f t="shared" si="98"/>
        <v>21088.7</v>
      </c>
      <c r="N245" s="88">
        <f t="shared" si="98"/>
        <v>52030.6</v>
      </c>
    </row>
    <row r="246" spans="1:14" s="40" customFormat="1" ht="189">
      <c r="A246" s="27" t="s">
        <v>303</v>
      </c>
      <c r="B246" s="111" t="s">
        <v>725</v>
      </c>
      <c r="C246" s="89"/>
      <c r="D246" s="89"/>
      <c r="E246" s="89"/>
      <c r="F246" s="88">
        <f>SUM(F247,F249,F252,F254)</f>
        <v>64461.3</v>
      </c>
      <c r="G246" s="88">
        <f aca="true" t="shared" si="99" ref="G246:N246">SUM(G247,G249,G252,G254)</f>
        <v>19182.2</v>
      </c>
      <c r="H246" s="88">
        <f t="shared" si="99"/>
        <v>45279.100000000006</v>
      </c>
      <c r="I246" s="88">
        <f t="shared" si="99"/>
        <v>53488.3</v>
      </c>
      <c r="J246" s="88">
        <f t="shared" si="99"/>
        <v>5995.3</v>
      </c>
      <c r="K246" s="88">
        <f t="shared" si="99"/>
        <v>47493</v>
      </c>
      <c r="L246" s="88">
        <f t="shared" si="99"/>
        <v>57417.3</v>
      </c>
      <c r="M246" s="88">
        <f t="shared" si="99"/>
        <v>6234.3</v>
      </c>
      <c r="N246" s="88">
        <f t="shared" si="99"/>
        <v>51183</v>
      </c>
    </row>
    <row r="247" spans="1:14" ht="63">
      <c r="A247" s="94" t="s">
        <v>313</v>
      </c>
      <c r="B247" s="113" t="s">
        <v>314</v>
      </c>
      <c r="C247" s="37"/>
      <c r="D247" s="37"/>
      <c r="E247" s="37"/>
      <c r="F247" s="42">
        <f>F248</f>
        <v>38826.8</v>
      </c>
      <c r="G247" s="42">
        <f aca="true" t="shared" si="100" ref="G247:N247">G248</f>
        <v>0</v>
      </c>
      <c r="H247" s="42">
        <f t="shared" si="100"/>
        <v>38826.8</v>
      </c>
      <c r="I247" s="42">
        <f t="shared" si="100"/>
        <v>41517</v>
      </c>
      <c r="J247" s="42">
        <f t="shared" si="100"/>
        <v>0</v>
      </c>
      <c r="K247" s="42">
        <f t="shared" si="100"/>
        <v>41517</v>
      </c>
      <c r="L247" s="42">
        <f t="shared" si="100"/>
        <v>44968</v>
      </c>
      <c r="M247" s="42">
        <f t="shared" si="100"/>
        <v>0</v>
      </c>
      <c r="N247" s="42">
        <f t="shared" si="100"/>
        <v>44968</v>
      </c>
    </row>
    <row r="248" spans="1:14" ht="78.75">
      <c r="A248" s="94" t="s">
        <v>963</v>
      </c>
      <c r="B248" s="114" t="s">
        <v>311</v>
      </c>
      <c r="C248" s="37" t="s">
        <v>53</v>
      </c>
      <c r="D248" s="37" t="s">
        <v>470</v>
      </c>
      <c r="E248" s="37" t="s">
        <v>939</v>
      </c>
      <c r="F248" s="42">
        <f>SUM(G248:H248)</f>
        <v>38826.8</v>
      </c>
      <c r="G248" s="42"/>
      <c r="H248" s="42">
        <v>38826.8</v>
      </c>
      <c r="I248" s="42">
        <f>SUM(J248:K248)</f>
        <v>41517</v>
      </c>
      <c r="J248" s="42"/>
      <c r="K248" s="42">
        <v>41517</v>
      </c>
      <c r="L248" s="42">
        <f>SUM(M248:N248)</f>
        <v>44968</v>
      </c>
      <c r="M248" s="42"/>
      <c r="N248" s="42">
        <v>44968</v>
      </c>
    </row>
    <row r="249" spans="1:14" s="40" customFormat="1" ht="47.25">
      <c r="A249" s="94" t="s">
        <v>820</v>
      </c>
      <c r="B249" s="113" t="s">
        <v>726</v>
      </c>
      <c r="C249" s="89"/>
      <c r="D249" s="89"/>
      <c r="E249" s="89"/>
      <c r="F249" s="42">
        <f aca="true" t="shared" si="101" ref="F249:N249">SUM(F250:F251)</f>
        <v>11492</v>
      </c>
      <c r="G249" s="42">
        <f t="shared" si="101"/>
        <v>5746</v>
      </c>
      <c r="H249" s="42">
        <f t="shared" si="101"/>
        <v>5746</v>
      </c>
      <c r="I249" s="42">
        <f t="shared" si="101"/>
        <v>11952</v>
      </c>
      <c r="J249" s="42">
        <f t="shared" si="101"/>
        <v>5976</v>
      </c>
      <c r="K249" s="42">
        <f t="shared" si="101"/>
        <v>5976</v>
      </c>
      <c r="L249" s="42">
        <f t="shared" si="101"/>
        <v>12430</v>
      </c>
      <c r="M249" s="161">
        <f t="shared" si="101"/>
        <v>6215</v>
      </c>
      <c r="N249" s="42">
        <f t="shared" si="101"/>
        <v>6215</v>
      </c>
    </row>
    <row r="250" spans="1:14" ht="78.75">
      <c r="A250" s="32" t="s">
        <v>92</v>
      </c>
      <c r="B250" s="114" t="s">
        <v>500</v>
      </c>
      <c r="C250" s="37" t="s">
        <v>430</v>
      </c>
      <c r="D250" s="46" t="s">
        <v>470</v>
      </c>
      <c r="E250" s="46" t="s">
        <v>939</v>
      </c>
      <c r="F250" s="42">
        <f>SUM(G250:H250)</f>
        <v>5746</v>
      </c>
      <c r="G250" s="42">
        <v>0</v>
      </c>
      <c r="H250" s="42">
        <v>5746</v>
      </c>
      <c r="I250" s="42">
        <f>SUM(J250:K250)</f>
        <v>5976</v>
      </c>
      <c r="J250" s="42">
        <v>0</v>
      </c>
      <c r="K250" s="42">
        <v>5976</v>
      </c>
      <c r="L250" s="42">
        <f>SUM(M250:N250)</f>
        <v>6215</v>
      </c>
      <c r="M250" s="42">
        <v>0</v>
      </c>
      <c r="N250" s="42">
        <v>6215</v>
      </c>
    </row>
    <row r="251" spans="1:14" ht="94.5">
      <c r="A251" s="32" t="s">
        <v>93</v>
      </c>
      <c r="B251" s="114" t="s">
        <v>285</v>
      </c>
      <c r="C251" s="37" t="s">
        <v>430</v>
      </c>
      <c r="D251" s="46" t="s">
        <v>470</v>
      </c>
      <c r="E251" s="46" t="s">
        <v>939</v>
      </c>
      <c r="F251" s="42">
        <f>SUM(G251:H251)</f>
        <v>5746</v>
      </c>
      <c r="G251" s="42">
        <v>5746</v>
      </c>
      <c r="H251" s="42">
        <v>0</v>
      </c>
      <c r="I251" s="42">
        <f>SUM(J251:K251)</f>
        <v>5976</v>
      </c>
      <c r="J251" s="42">
        <v>5976</v>
      </c>
      <c r="K251" s="42">
        <v>0</v>
      </c>
      <c r="L251" s="42">
        <f>SUM(M251:N251)</f>
        <v>6215</v>
      </c>
      <c r="M251" s="42">
        <v>6215</v>
      </c>
      <c r="N251" s="42">
        <v>0</v>
      </c>
    </row>
    <row r="252" spans="1:14" s="40" customFormat="1" ht="78.75">
      <c r="A252" s="94" t="s">
        <v>937</v>
      </c>
      <c r="B252" s="137" t="s">
        <v>936</v>
      </c>
      <c r="C252" s="89"/>
      <c r="D252" s="89"/>
      <c r="E252" s="89"/>
      <c r="F252" s="42">
        <f aca="true" t="shared" si="102" ref="F252:N252">F253</f>
        <v>19.3</v>
      </c>
      <c r="G252" s="42">
        <f t="shared" si="102"/>
        <v>19.3</v>
      </c>
      <c r="H252" s="42">
        <f t="shared" si="102"/>
        <v>0</v>
      </c>
      <c r="I252" s="42">
        <f t="shared" si="102"/>
        <v>19.3</v>
      </c>
      <c r="J252" s="42">
        <f t="shared" si="102"/>
        <v>19.3</v>
      </c>
      <c r="K252" s="42">
        <f t="shared" si="102"/>
        <v>0</v>
      </c>
      <c r="L252" s="42">
        <f t="shared" si="102"/>
        <v>19.3</v>
      </c>
      <c r="M252" s="161">
        <f t="shared" si="102"/>
        <v>19.3</v>
      </c>
      <c r="N252" s="42">
        <f t="shared" si="102"/>
        <v>0</v>
      </c>
    </row>
    <row r="253" spans="1:14" ht="110.25">
      <c r="A253" s="32" t="s">
        <v>976</v>
      </c>
      <c r="B253" s="109" t="s">
        <v>246</v>
      </c>
      <c r="C253" s="37" t="s">
        <v>430</v>
      </c>
      <c r="D253" s="46" t="s">
        <v>470</v>
      </c>
      <c r="E253" s="46" t="s">
        <v>939</v>
      </c>
      <c r="F253" s="42">
        <f>SUM(G253:H253)</f>
        <v>19.3</v>
      </c>
      <c r="G253" s="42">
        <v>19.3</v>
      </c>
      <c r="H253" s="42"/>
      <c r="I253" s="42">
        <f>SUM(J253:K253)</f>
        <v>19.3</v>
      </c>
      <c r="J253" s="42">
        <v>19.3</v>
      </c>
      <c r="K253" s="42"/>
      <c r="L253" s="42">
        <f>SUM(M253:N253)</f>
        <v>19.3</v>
      </c>
      <c r="M253" s="161">
        <v>19.3</v>
      </c>
      <c r="N253" s="42"/>
    </row>
    <row r="254" spans="1:14" ht="47.25">
      <c r="A254" s="94" t="s">
        <v>136</v>
      </c>
      <c r="B254" s="113" t="s">
        <v>875</v>
      </c>
      <c r="C254" s="37"/>
      <c r="D254" s="46"/>
      <c r="E254" s="46"/>
      <c r="F254" s="42">
        <f>SUM(F255:F258)</f>
        <v>14123.2</v>
      </c>
      <c r="G254" s="42">
        <f aca="true" t="shared" si="103" ref="G254:N254">SUM(G255:G258)</f>
        <v>13416.9</v>
      </c>
      <c r="H254" s="42">
        <f t="shared" si="103"/>
        <v>706.3</v>
      </c>
      <c r="I254" s="42">
        <f t="shared" si="103"/>
        <v>0</v>
      </c>
      <c r="J254" s="42">
        <f t="shared" si="103"/>
        <v>0</v>
      </c>
      <c r="K254" s="42">
        <f t="shared" si="103"/>
        <v>0</v>
      </c>
      <c r="L254" s="42">
        <f t="shared" si="103"/>
        <v>0</v>
      </c>
      <c r="M254" s="42">
        <f t="shared" si="103"/>
        <v>0</v>
      </c>
      <c r="N254" s="42">
        <f t="shared" si="103"/>
        <v>0</v>
      </c>
    </row>
    <row r="255" spans="1:14" ht="94.5">
      <c r="A255" s="94" t="s">
        <v>880</v>
      </c>
      <c r="B255" s="114" t="s">
        <v>876</v>
      </c>
      <c r="C255" s="37" t="s">
        <v>53</v>
      </c>
      <c r="D255" s="46" t="s">
        <v>470</v>
      </c>
      <c r="E255" s="46" t="s">
        <v>939</v>
      </c>
      <c r="F255" s="42">
        <f>SUM(G255:H255)</f>
        <v>2400</v>
      </c>
      <c r="G255" s="42">
        <v>2280</v>
      </c>
      <c r="H255" s="42">
        <v>120</v>
      </c>
      <c r="I255" s="42">
        <f>SUM(J255:K255)</f>
        <v>0</v>
      </c>
      <c r="J255" s="42"/>
      <c r="K255" s="42"/>
      <c r="L255" s="42">
        <f>SUM(M255:N255)</f>
        <v>0</v>
      </c>
      <c r="M255" s="42"/>
      <c r="N255" s="42"/>
    </row>
    <row r="256" spans="1:14" ht="94.5">
      <c r="A256" s="94" t="s">
        <v>881</v>
      </c>
      <c r="B256" s="114" t="s">
        <v>877</v>
      </c>
      <c r="C256" s="37" t="s">
        <v>53</v>
      </c>
      <c r="D256" s="46" t="s">
        <v>470</v>
      </c>
      <c r="E256" s="46" t="s">
        <v>939</v>
      </c>
      <c r="F256" s="42">
        <f>SUM(G256:H256)</f>
        <v>2210.6</v>
      </c>
      <c r="G256" s="42">
        <v>2100</v>
      </c>
      <c r="H256" s="42">
        <v>110.6</v>
      </c>
      <c r="I256" s="42">
        <f>SUM(J256:K256)</f>
        <v>0</v>
      </c>
      <c r="J256" s="42"/>
      <c r="K256" s="42"/>
      <c r="L256" s="42">
        <f>SUM(M256:N256)</f>
        <v>0</v>
      </c>
      <c r="M256" s="42"/>
      <c r="N256" s="42"/>
    </row>
    <row r="257" spans="1:14" ht="94.5">
      <c r="A257" s="94" t="s">
        <v>882</v>
      </c>
      <c r="B257" s="114" t="s">
        <v>878</v>
      </c>
      <c r="C257" s="37" t="s">
        <v>53</v>
      </c>
      <c r="D257" s="46" t="s">
        <v>470</v>
      </c>
      <c r="E257" s="46" t="s">
        <v>939</v>
      </c>
      <c r="F257" s="42">
        <f>SUM(G257:H257)</f>
        <v>2675.7000000000003</v>
      </c>
      <c r="G257" s="42">
        <v>2541.9</v>
      </c>
      <c r="H257" s="42">
        <v>133.8</v>
      </c>
      <c r="I257" s="42">
        <f>SUM(J257:K257)</f>
        <v>0</v>
      </c>
      <c r="J257" s="42"/>
      <c r="K257" s="42"/>
      <c r="L257" s="42">
        <f>SUM(M257:N257)</f>
        <v>0</v>
      </c>
      <c r="M257" s="42"/>
      <c r="N257" s="42"/>
    </row>
    <row r="258" spans="1:14" ht="130.5" customHeight="1">
      <c r="A258" s="94" t="s">
        <v>883</v>
      </c>
      <c r="B258" s="114" t="s">
        <v>879</v>
      </c>
      <c r="C258" s="37" t="s">
        <v>53</v>
      </c>
      <c r="D258" s="46" t="s">
        <v>470</v>
      </c>
      <c r="E258" s="46" t="s">
        <v>939</v>
      </c>
      <c r="F258" s="42">
        <f>SUM(G258:H258)</f>
        <v>6836.9</v>
      </c>
      <c r="G258" s="42">
        <v>6495</v>
      </c>
      <c r="H258" s="42">
        <v>341.9</v>
      </c>
      <c r="I258" s="42">
        <f>SUM(J258:K258)</f>
        <v>0</v>
      </c>
      <c r="J258" s="42"/>
      <c r="K258" s="42"/>
      <c r="L258" s="42">
        <f>SUM(M258:N258)</f>
        <v>0</v>
      </c>
      <c r="M258" s="42"/>
      <c r="N258" s="42"/>
    </row>
    <row r="259" spans="1:14" ht="157.5">
      <c r="A259" s="27" t="s">
        <v>304</v>
      </c>
      <c r="B259" s="111" t="s">
        <v>727</v>
      </c>
      <c r="C259" s="89"/>
      <c r="D259" s="89"/>
      <c r="E259" s="89"/>
      <c r="F259" s="88">
        <f aca="true" t="shared" si="104" ref="F259:N259">SUM(F260,F262,F266,F264,F268,F271)</f>
        <v>40718.2</v>
      </c>
      <c r="G259" s="88">
        <f t="shared" si="104"/>
        <v>38809.8</v>
      </c>
      <c r="H259" s="88">
        <f t="shared" si="104"/>
        <v>1908.4</v>
      </c>
      <c r="I259" s="88">
        <f t="shared" si="104"/>
        <v>24711.3</v>
      </c>
      <c r="J259" s="88">
        <f t="shared" si="104"/>
        <v>23863.699999999997</v>
      </c>
      <c r="K259" s="88">
        <f t="shared" si="104"/>
        <v>847.6</v>
      </c>
      <c r="L259" s="88">
        <f t="shared" si="104"/>
        <v>15702</v>
      </c>
      <c r="M259" s="88">
        <f t="shared" si="104"/>
        <v>14854.4</v>
      </c>
      <c r="N259" s="88">
        <f t="shared" si="104"/>
        <v>847.6</v>
      </c>
    </row>
    <row r="260" spans="1:14" ht="47.25">
      <c r="A260" s="32" t="s">
        <v>167</v>
      </c>
      <c r="B260" s="113" t="s">
        <v>728</v>
      </c>
      <c r="C260" s="89"/>
      <c r="D260" s="89"/>
      <c r="E260" s="89"/>
      <c r="F260" s="42">
        <f aca="true" t="shared" si="105" ref="F260:N260">SUM(F261:F261)</f>
        <v>10169.9</v>
      </c>
      <c r="G260" s="42">
        <f t="shared" si="105"/>
        <v>9694.9</v>
      </c>
      <c r="H260" s="42">
        <f t="shared" si="105"/>
        <v>475</v>
      </c>
      <c r="I260" s="42">
        <f t="shared" si="105"/>
        <v>5639.5</v>
      </c>
      <c r="J260" s="42">
        <f t="shared" si="105"/>
        <v>5164.5</v>
      </c>
      <c r="K260" s="42">
        <f t="shared" si="105"/>
        <v>475</v>
      </c>
      <c r="L260" s="42">
        <f t="shared" si="105"/>
        <v>4183</v>
      </c>
      <c r="M260" s="42">
        <f t="shared" si="105"/>
        <v>3708</v>
      </c>
      <c r="N260" s="42">
        <f t="shared" si="105"/>
        <v>475</v>
      </c>
    </row>
    <row r="261" spans="1:14" ht="47.25">
      <c r="A261" s="158" t="s">
        <v>562</v>
      </c>
      <c r="B261" s="114" t="s">
        <v>563</v>
      </c>
      <c r="C261" s="37" t="s">
        <v>57</v>
      </c>
      <c r="D261" s="133">
        <v>10</v>
      </c>
      <c r="E261" s="46" t="s">
        <v>465</v>
      </c>
      <c r="F261" s="42">
        <f>SUM(G261:H261)</f>
        <v>10169.9</v>
      </c>
      <c r="G261" s="42">
        <v>9694.9</v>
      </c>
      <c r="H261" s="42">
        <v>475</v>
      </c>
      <c r="I261" s="42">
        <f>SUM(J261:K261)</f>
        <v>5639.5</v>
      </c>
      <c r="J261" s="42">
        <v>5164.5</v>
      </c>
      <c r="K261" s="42">
        <v>475</v>
      </c>
      <c r="L261" s="42">
        <f>SUM(M261:N261)</f>
        <v>4183</v>
      </c>
      <c r="M261" s="42">
        <v>3708</v>
      </c>
      <c r="N261" s="42">
        <v>475</v>
      </c>
    </row>
    <row r="262" spans="1:14" ht="47.25">
      <c r="A262" s="21" t="s">
        <v>958</v>
      </c>
      <c r="B262" s="113" t="s">
        <v>729</v>
      </c>
      <c r="C262" s="37"/>
      <c r="D262" s="37"/>
      <c r="E262" s="46"/>
      <c r="F262" s="42">
        <f aca="true" t="shared" si="106" ref="F262:N262">F263</f>
        <v>51</v>
      </c>
      <c r="G262" s="42">
        <f t="shared" si="106"/>
        <v>0</v>
      </c>
      <c r="H262" s="42">
        <f t="shared" si="106"/>
        <v>51</v>
      </c>
      <c r="I262" s="42">
        <f t="shared" si="106"/>
        <v>0</v>
      </c>
      <c r="J262" s="42">
        <f t="shared" si="106"/>
        <v>0</v>
      </c>
      <c r="K262" s="42">
        <f t="shared" si="106"/>
        <v>0</v>
      </c>
      <c r="L262" s="42">
        <f t="shared" si="106"/>
        <v>0</v>
      </c>
      <c r="M262" s="161">
        <f t="shared" si="106"/>
        <v>0</v>
      </c>
      <c r="N262" s="42">
        <f t="shared" si="106"/>
        <v>0</v>
      </c>
    </row>
    <row r="263" spans="1:14" ht="78.75">
      <c r="A263" s="21" t="s">
        <v>507</v>
      </c>
      <c r="B263" s="114" t="s">
        <v>227</v>
      </c>
      <c r="C263" s="37" t="s">
        <v>430</v>
      </c>
      <c r="D263" s="37" t="s">
        <v>470</v>
      </c>
      <c r="E263" s="37" t="s">
        <v>464</v>
      </c>
      <c r="F263" s="42">
        <f>SUM(G263:H263)</f>
        <v>51</v>
      </c>
      <c r="G263" s="28"/>
      <c r="H263" s="28">
        <v>51</v>
      </c>
      <c r="I263" s="42">
        <f>SUM(J263:K263)</f>
        <v>0</v>
      </c>
      <c r="J263" s="28"/>
      <c r="K263" s="28"/>
      <c r="L263" s="42">
        <f>SUM(M263:N263)</f>
        <v>0</v>
      </c>
      <c r="M263" s="118"/>
      <c r="N263" s="28"/>
    </row>
    <row r="264" spans="1:14" ht="47.25">
      <c r="A264" s="158" t="s">
        <v>498</v>
      </c>
      <c r="B264" s="113" t="s">
        <v>730</v>
      </c>
      <c r="C264" s="37"/>
      <c r="D264" s="37"/>
      <c r="E264" s="37"/>
      <c r="F264" s="42">
        <f>F265</f>
        <v>1213.5</v>
      </c>
      <c r="G264" s="42">
        <f aca="true" t="shared" si="107" ref="G264:N264">G265</f>
        <v>1213.5</v>
      </c>
      <c r="H264" s="42">
        <f t="shared" si="107"/>
        <v>0</v>
      </c>
      <c r="I264" s="42">
        <f t="shared" si="107"/>
        <v>0</v>
      </c>
      <c r="J264" s="42">
        <f t="shared" si="107"/>
        <v>0</v>
      </c>
      <c r="K264" s="42">
        <f t="shared" si="107"/>
        <v>0</v>
      </c>
      <c r="L264" s="42">
        <f t="shared" si="107"/>
        <v>0</v>
      </c>
      <c r="M264" s="161">
        <f t="shared" si="107"/>
        <v>0</v>
      </c>
      <c r="N264" s="42">
        <f t="shared" si="107"/>
        <v>0</v>
      </c>
    </row>
    <row r="265" spans="1:14" ht="157.5">
      <c r="A265" s="94" t="s">
        <v>902</v>
      </c>
      <c r="B265" s="114" t="s">
        <v>903</v>
      </c>
      <c r="C265" s="37" t="s">
        <v>57</v>
      </c>
      <c r="D265" s="37" t="s">
        <v>59</v>
      </c>
      <c r="E265" s="37" t="s">
        <v>939</v>
      </c>
      <c r="F265" s="42">
        <f>SUM(G265:H265)</f>
        <v>1213.5</v>
      </c>
      <c r="G265" s="42">
        <v>1213.5</v>
      </c>
      <c r="H265" s="28"/>
      <c r="I265" s="42">
        <f>SUM(J265:K265)</f>
        <v>0</v>
      </c>
      <c r="J265" s="28"/>
      <c r="K265" s="28"/>
      <c r="L265" s="42">
        <f>SUM(M265:N265)</f>
        <v>0</v>
      </c>
      <c r="M265" s="118"/>
      <c r="N265" s="28"/>
    </row>
    <row r="266" spans="1:14" ht="78.75">
      <c r="A266" s="94" t="s">
        <v>601</v>
      </c>
      <c r="B266" s="95" t="s">
        <v>664</v>
      </c>
      <c r="C266" s="37"/>
      <c r="D266" s="37"/>
      <c r="E266" s="37"/>
      <c r="F266" s="42">
        <f aca="true" t="shared" si="108" ref="F266:N266">F267</f>
        <v>9222.1</v>
      </c>
      <c r="G266" s="42">
        <f t="shared" si="108"/>
        <v>9222.1</v>
      </c>
      <c r="H266" s="42">
        <f t="shared" si="108"/>
        <v>0</v>
      </c>
      <c r="I266" s="42">
        <f t="shared" si="108"/>
        <v>11619.8</v>
      </c>
      <c r="J266" s="42">
        <f t="shared" si="108"/>
        <v>11619.8</v>
      </c>
      <c r="K266" s="42">
        <f t="shared" si="108"/>
        <v>0</v>
      </c>
      <c r="L266" s="42">
        <f t="shared" si="108"/>
        <v>4067</v>
      </c>
      <c r="M266" s="161">
        <f t="shared" si="108"/>
        <v>4067</v>
      </c>
      <c r="N266" s="42">
        <f t="shared" si="108"/>
        <v>0</v>
      </c>
    </row>
    <row r="267" spans="1:14" ht="131.25" customHeight="1">
      <c r="A267" s="94" t="s">
        <v>497</v>
      </c>
      <c r="B267" s="96" t="s">
        <v>577</v>
      </c>
      <c r="C267" s="37" t="s">
        <v>775</v>
      </c>
      <c r="D267" s="37" t="s">
        <v>59</v>
      </c>
      <c r="E267" s="46" t="s">
        <v>465</v>
      </c>
      <c r="F267" s="42">
        <f>SUM(G267:H267)</f>
        <v>9222.1</v>
      </c>
      <c r="G267" s="42">
        <v>9222.1</v>
      </c>
      <c r="H267" s="42">
        <v>0</v>
      </c>
      <c r="I267" s="42">
        <f>SUM(J267:K267)</f>
        <v>11619.8</v>
      </c>
      <c r="J267" s="42">
        <v>11619.8</v>
      </c>
      <c r="K267" s="42">
        <v>0</v>
      </c>
      <c r="L267" s="42">
        <f>SUM(M267:N267)</f>
        <v>4067</v>
      </c>
      <c r="M267" s="42">
        <v>4067</v>
      </c>
      <c r="N267" s="42">
        <v>0</v>
      </c>
    </row>
    <row r="268" spans="1:14" ht="47.25">
      <c r="A268" s="32" t="s">
        <v>918</v>
      </c>
      <c r="B268" s="95" t="s">
        <v>916</v>
      </c>
      <c r="C268" s="37"/>
      <c r="D268" s="37"/>
      <c r="E268" s="46"/>
      <c r="F268" s="42">
        <f>SUM(F269:F270)</f>
        <v>2528.9</v>
      </c>
      <c r="G268" s="42">
        <f aca="true" t="shared" si="109" ref="G268:N268">SUM(G269:G270)</f>
        <v>2023.2</v>
      </c>
      <c r="H268" s="42">
        <f t="shared" si="109"/>
        <v>505.7</v>
      </c>
      <c r="I268" s="42">
        <f t="shared" si="109"/>
        <v>0</v>
      </c>
      <c r="J268" s="42">
        <f t="shared" si="109"/>
        <v>0</v>
      </c>
      <c r="K268" s="42">
        <f t="shared" si="109"/>
        <v>0</v>
      </c>
      <c r="L268" s="42">
        <f t="shared" si="109"/>
        <v>0</v>
      </c>
      <c r="M268" s="42">
        <f t="shared" si="109"/>
        <v>0</v>
      </c>
      <c r="N268" s="42">
        <f t="shared" si="109"/>
        <v>0</v>
      </c>
    </row>
    <row r="269" spans="1:14" ht="94.5">
      <c r="A269" s="32" t="s">
        <v>307</v>
      </c>
      <c r="B269" s="37" t="s">
        <v>917</v>
      </c>
      <c r="C269" s="37" t="s">
        <v>775</v>
      </c>
      <c r="D269" s="37" t="s">
        <v>940</v>
      </c>
      <c r="E269" s="37" t="s">
        <v>940</v>
      </c>
      <c r="F269" s="42">
        <f>SUM(G269:H269)</f>
        <v>2023.2</v>
      </c>
      <c r="G269" s="42">
        <v>2023.2</v>
      </c>
      <c r="H269" s="42"/>
      <c r="I269" s="42">
        <f>SUM(J269:K269)</f>
        <v>0</v>
      </c>
      <c r="J269" s="42"/>
      <c r="K269" s="42"/>
      <c r="L269" s="42">
        <f>SUM(M269:N269)</f>
        <v>0</v>
      </c>
      <c r="M269" s="42"/>
      <c r="N269" s="42"/>
    </row>
    <row r="270" spans="1:14" ht="82.5" customHeight="1">
      <c r="A270" s="32" t="s">
        <v>307</v>
      </c>
      <c r="B270" s="37" t="s">
        <v>312</v>
      </c>
      <c r="C270" s="37" t="s">
        <v>775</v>
      </c>
      <c r="D270" s="37" t="s">
        <v>940</v>
      </c>
      <c r="E270" s="37" t="s">
        <v>940</v>
      </c>
      <c r="F270" s="42">
        <f>SUM(G270:H270)</f>
        <v>505.7</v>
      </c>
      <c r="G270" s="42"/>
      <c r="H270" s="42">
        <v>505.7</v>
      </c>
      <c r="I270" s="42">
        <f>SUM(J270:K270)</f>
        <v>0</v>
      </c>
      <c r="J270" s="42"/>
      <c r="K270" s="42"/>
      <c r="L270" s="42">
        <f>SUM(M270:N270)</f>
        <v>0</v>
      </c>
      <c r="M270" s="42"/>
      <c r="N270" s="42"/>
    </row>
    <row r="271" spans="1:14" ht="78.75">
      <c r="A271" s="94" t="s">
        <v>381</v>
      </c>
      <c r="B271" s="95" t="s">
        <v>380</v>
      </c>
      <c r="C271" s="37"/>
      <c r="D271" s="37"/>
      <c r="E271" s="37"/>
      <c r="F271" s="42">
        <f aca="true" t="shared" si="110" ref="F271:N271">F272</f>
        <v>17532.8</v>
      </c>
      <c r="G271" s="42">
        <f t="shared" si="110"/>
        <v>16656.1</v>
      </c>
      <c r="H271" s="42">
        <f t="shared" si="110"/>
        <v>876.7</v>
      </c>
      <c r="I271" s="42">
        <f t="shared" si="110"/>
        <v>7452</v>
      </c>
      <c r="J271" s="42">
        <f t="shared" si="110"/>
        <v>7079.4</v>
      </c>
      <c r="K271" s="42">
        <f t="shared" si="110"/>
        <v>372.6</v>
      </c>
      <c r="L271" s="42">
        <f t="shared" si="110"/>
        <v>7452</v>
      </c>
      <c r="M271" s="42">
        <f t="shared" si="110"/>
        <v>7079.4</v>
      </c>
      <c r="N271" s="42">
        <f t="shared" si="110"/>
        <v>372.6</v>
      </c>
    </row>
    <row r="272" spans="1:14" ht="144" customHeight="1">
      <c r="A272" s="94" t="s">
        <v>964</v>
      </c>
      <c r="B272" s="96" t="s">
        <v>968</v>
      </c>
      <c r="C272" s="37" t="s">
        <v>775</v>
      </c>
      <c r="D272" s="37" t="s">
        <v>59</v>
      </c>
      <c r="E272" s="37" t="s">
        <v>465</v>
      </c>
      <c r="F272" s="42">
        <f>G272+H272</f>
        <v>17532.8</v>
      </c>
      <c r="G272" s="42">
        <v>16656.1</v>
      </c>
      <c r="H272" s="42">
        <v>876.7</v>
      </c>
      <c r="I272" s="42">
        <f>J272+K272</f>
        <v>7452</v>
      </c>
      <c r="J272" s="42">
        <v>7079.4</v>
      </c>
      <c r="K272" s="42">
        <v>372.6</v>
      </c>
      <c r="L272" s="42">
        <f>M272+N272</f>
        <v>7452</v>
      </c>
      <c r="M272" s="42">
        <v>7079.4</v>
      </c>
      <c r="N272" s="42">
        <v>372.6</v>
      </c>
    </row>
    <row r="273" spans="1:14" s="40" customFormat="1" ht="78.75">
      <c r="A273" s="27" t="s">
        <v>305</v>
      </c>
      <c r="B273" s="111" t="s">
        <v>731</v>
      </c>
      <c r="C273" s="89"/>
      <c r="D273" s="89"/>
      <c r="E273" s="89"/>
      <c r="F273" s="88">
        <f aca="true" t="shared" si="111" ref="F273:N273">SUM(F274,F278)</f>
        <v>24597</v>
      </c>
      <c r="G273" s="88">
        <f t="shared" si="111"/>
        <v>8.1</v>
      </c>
      <c r="H273" s="88">
        <f t="shared" si="111"/>
        <v>24588.9</v>
      </c>
      <c r="I273" s="88">
        <f t="shared" si="111"/>
        <v>19154.1</v>
      </c>
      <c r="J273" s="88">
        <f t="shared" si="111"/>
        <v>8.1</v>
      </c>
      <c r="K273" s="88">
        <f t="shared" si="111"/>
        <v>19146</v>
      </c>
      <c r="L273" s="88">
        <f t="shared" si="111"/>
        <v>16325</v>
      </c>
      <c r="M273" s="88">
        <f t="shared" si="111"/>
        <v>8.1</v>
      </c>
      <c r="N273" s="88">
        <f t="shared" si="111"/>
        <v>16316.9</v>
      </c>
    </row>
    <row r="274" spans="1:14" s="40" customFormat="1" ht="128.25" customHeight="1">
      <c r="A274" s="27" t="s">
        <v>306</v>
      </c>
      <c r="B274" s="111" t="s">
        <v>732</v>
      </c>
      <c r="C274" s="89"/>
      <c r="D274" s="89"/>
      <c r="E274" s="89"/>
      <c r="F274" s="88">
        <f>SUM(F275,)</f>
        <v>20269.9</v>
      </c>
      <c r="G274" s="88">
        <f aca="true" t="shared" si="112" ref="G274:N274">SUM(G275,)</f>
        <v>0</v>
      </c>
      <c r="H274" s="88">
        <f t="shared" si="112"/>
        <v>20269.9</v>
      </c>
      <c r="I274" s="88">
        <f t="shared" si="112"/>
        <v>14827</v>
      </c>
      <c r="J274" s="88">
        <f t="shared" si="112"/>
        <v>0</v>
      </c>
      <c r="K274" s="88">
        <f t="shared" si="112"/>
        <v>14827</v>
      </c>
      <c r="L274" s="88">
        <f t="shared" si="112"/>
        <v>14572</v>
      </c>
      <c r="M274" s="88">
        <f t="shared" si="112"/>
        <v>0</v>
      </c>
      <c r="N274" s="88">
        <f t="shared" si="112"/>
        <v>14572</v>
      </c>
    </row>
    <row r="275" spans="1:14" s="40" customFormat="1" ht="63">
      <c r="A275" s="32" t="s">
        <v>332</v>
      </c>
      <c r="B275" s="95" t="s">
        <v>733</v>
      </c>
      <c r="C275" s="89"/>
      <c r="D275" s="89"/>
      <c r="E275" s="89"/>
      <c r="F275" s="42">
        <f>SUM(F276:F277)</f>
        <v>20269.9</v>
      </c>
      <c r="G275" s="42">
        <f aca="true" t="shared" si="113" ref="G275:N275">SUM(G276:G277)</f>
        <v>0</v>
      </c>
      <c r="H275" s="42">
        <f t="shared" si="113"/>
        <v>20269.9</v>
      </c>
      <c r="I275" s="42">
        <f t="shared" si="113"/>
        <v>14827</v>
      </c>
      <c r="J275" s="42">
        <f t="shared" si="113"/>
        <v>0</v>
      </c>
      <c r="K275" s="42">
        <f t="shared" si="113"/>
        <v>14827</v>
      </c>
      <c r="L275" s="42">
        <f t="shared" si="113"/>
        <v>14572</v>
      </c>
      <c r="M275" s="42">
        <f t="shared" si="113"/>
        <v>0</v>
      </c>
      <c r="N275" s="42">
        <f t="shared" si="113"/>
        <v>14572</v>
      </c>
    </row>
    <row r="276" spans="1:14" ht="94.5">
      <c r="A276" s="94" t="s">
        <v>96</v>
      </c>
      <c r="B276" s="96" t="s">
        <v>377</v>
      </c>
      <c r="C276" s="37" t="s">
        <v>430</v>
      </c>
      <c r="D276" s="37" t="s">
        <v>465</v>
      </c>
      <c r="E276" s="37" t="s">
        <v>940</v>
      </c>
      <c r="F276" s="42">
        <f>SUM(G276:H276)</f>
        <v>134.4</v>
      </c>
      <c r="G276" s="42"/>
      <c r="H276" s="187">
        <v>134.4</v>
      </c>
      <c r="I276" s="42">
        <f>SUM(J276:K276)</f>
        <v>0</v>
      </c>
      <c r="J276" s="42"/>
      <c r="K276" s="42"/>
      <c r="L276" s="42">
        <f>SUM(M276:N276)</f>
        <v>0</v>
      </c>
      <c r="M276" s="42"/>
      <c r="N276" s="42"/>
    </row>
    <row r="277" spans="1:14" ht="110.25">
      <c r="A277" s="94" t="s">
        <v>376</v>
      </c>
      <c r="B277" s="96" t="s">
        <v>377</v>
      </c>
      <c r="C277" s="37" t="s">
        <v>53</v>
      </c>
      <c r="D277" s="46" t="s">
        <v>465</v>
      </c>
      <c r="E277" s="46" t="s">
        <v>940</v>
      </c>
      <c r="F277" s="42">
        <f>SUM(G277:H277)</f>
        <v>20135.5</v>
      </c>
      <c r="G277" s="42"/>
      <c r="H277" s="187">
        <v>20135.5</v>
      </c>
      <c r="I277" s="42">
        <f>SUM(J277:K277)</f>
        <v>14827</v>
      </c>
      <c r="J277" s="42"/>
      <c r="K277" s="42">
        <v>14827</v>
      </c>
      <c r="L277" s="42">
        <f>SUM(M277:N277)</f>
        <v>14572</v>
      </c>
      <c r="M277" s="42"/>
      <c r="N277" s="42">
        <v>14572</v>
      </c>
    </row>
    <row r="278" spans="1:14" s="40" customFormat="1" ht="141.75">
      <c r="A278" s="27" t="s">
        <v>799</v>
      </c>
      <c r="B278" s="148" t="s">
        <v>734</v>
      </c>
      <c r="C278" s="89"/>
      <c r="D278" s="89"/>
      <c r="E278" s="89"/>
      <c r="F278" s="88">
        <f>SUM(F279,F282)</f>
        <v>4327.1</v>
      </c>
      <c r="G278" s="88">
        <f aca="true" t="shared" si="114" ref="G278:N278">SUM(G279,G282)</f>
        <v>8.1</v>
      </c>
      <c r="H278" s="88">
        <f t="shared" si="114"/>
        <v>4319</v>
      </c>
      <c r="I278" s="88">
        <f t="shared" si="114"/>
        <v>4327.1</v>
      </c>
      <c r="J278" s="88">
        <f t="shared" si="114"/>
        <v>8.1</v>
      </c>
      <c r="K278" s="88">
        <f t="shared" si="114"/>
        <v>4319</v>
      </c>
      <c r="L278" s="88">
        <f t="shared" si="114"/>
        <v>1753</v>
      </c>
      <c r="M278" s="88">
        <f t="shared" si="114"/>
        <v>8.1</v>
      </c>
      <c r="N278" s="88">
        <f t="shared" si="114"/>
        <v>1744.9</v>
      </c>
    </row>
    <row r="279" spans="1:14" s="40" customFormat="1" ht="47.25">
      <c r="A279" s="32" t="s">
        <v>329</v>
      </c>
      <c r="B279" s="95" t="s">
        <v>735</v>
      </c>
      <c r="C279" s="89"/>
      <c r="D279" s="89"/>
      <c r="E279" s="89"/>
      <c r="F279" s="42">
        <f>SUM(F280:F281)</f>
        <v>3469.1</v>
      </c>
      <c r="G279" s="42">
        <f aca="true" t="shared" si="115" ref="G279:N279">SUM(G280:G281)</f>
        <v>8.1</v>
      </c>
      <c r="H279" s="42">
        <f t="shared" si="115"/>
        <v>3461</v>
      </c>
      <c r="I279" s="42">
        <f t="shared" si="115"/>
        <v>3469.1</v>
      </c>
      <c r="J279" s="42">
        <f t="shared" si="115"/>
        <v>8.1</v>
      </c>
      <c r="K279" s="42">
        <f t="shared" si="115"/>
        <v>3461</v>
      </c>
      <c r="L279" s="42">
        <f t="shared" si="115"/>
        <v>1753</v>
      </c>
      <c r="M279" s="42">
        <f t="shared" si="115"/>
        <v>8.1</v>
      </c>
      <c r="N279" s="42">
        <f t="shared" si="115"/>
        <v>1744.9</v>
      </c>
    </row>
    <row r="280" spans="1:14" ht="78.75">
      <c r="A280" s="32" t="s">
        <v>555</v>
      </c>
      <c r="B280" s="96" t="s">
        <v>284</v>
      </c>
      <c r="C280" s="37" t="s">
        <v>430</v>
      </c>
      <c r="D280" s="46" t="s">
        <v>465</v>
      </c>
      <c r="E280" s="46" t="s">
        <v>941</v>
      </c>
      <c r="F280" s="42">
        <f>SUM(G280:H280)</f>
        <v>3461</v>
      </c>
      <c r="G280" s="42">
        <v>0</v>
      </c>
      <c r="H280" s="42">
        <v>3461</v>
      </c>
      <c r="I280" s="42">
        <f>SUM(J280:K280)</f>
        <v>3461</v>
      </c>
      <c r="J280" s="42">
        <v>0</v>
      </c>
      <c r="K280" s="42">
        <v>3461</v>
      </c>
      <c r="L280" s="42">
        <f>SUM(M280:N280)</f>
        <v>1744.9</v>
      </c>
      <c r="M280" s="42">
        <v>0</v>
      </c>
      <c r="N280" s="42">
        <v>1744.9</v>
      </c>
    </row>
    <row r="281" spans="1:14" ht="236.25">
      <c r="A281" s="94" t="s">
        <v>745</v>
      </c>
      <c r="B281" s="96" t="s">
        <v>586</v>
      </c>
      <c r="C281" s="37" t="s">
        <v>428</v>
      </c>
      <c r="D281" s="46" t="s">
        <v>465</v>
      </c>
      <c r="E281" s="46" t="s">
        <v>941</v>
      </c>
      <c r="F281" s="42">
        <f>SUM(G281:H281)</f>
        <v>8.1</v>
      </c>
      <c r="G281" s="42">
        <v>8.1</v>
      </c>
      <c r="H281" s="42">
        <v>0</v>
      </c>
      <c r="I281" s="42">
        <f>SUM(J281:K281)</f>
        <v>8.1</v>
      </c>
      <c r="J281" s="42">
        <v>8.1</v>
      </c>
      <c r="K281" s="42">
        <v>0</v>
      </c>
      <c r="L281" s="42">
        <f>SUM(M281:N281)</f>
        <v>8.1</v>
      </c>
      <c r="M281" s="42">
        <v>8.1</v>
      </c>
      <c r="N281" s="42">
        <v>0</v>
      </c>
    </row>
    <row r="282" spans="1:14" ht="63">
      <c r="A282" s="94" t="s">
        <v>588</v>
      </c>
      <c r="B282" s="95" t="s">
        <v>587</v>
      </c>
      <c r="C282" s="37" t="s">
        <v>428</v>
      </c>
      <c r="D282" s="46" t="s">
        <v>465</v>
      </c>
      <c r="E282" s="46" t="s">
        <v>941</v>
      </c>
      <c r="F282" s="42">
        <f>F283</f>
        <v>858</v>
      </c>
      <c r="G282" s="42">
        <f aca="true" t="shared" si="116" ref="G282:N282">G283</f>
        <v>0</v>
      </c>
      <c r="H282" s="42">
        <f t="shared" si="116"/>
        <v>858</v>
      </c>
      <c r="I282" s="42">
        <f t="shared" si="116"/>
        <v>858</v>
      </c>
      <c r="J282" s="42">
        <f t="shared" si="116"/>
        <v>0</v>
      </c>
      <c r="K282" s="42">
        <f t="shared" si="116"/>
        <v>858</v>
      </c>
      <c r="L282" s="42">
        <f t="shared" si="116"/>
        <v>0</v>
      </c>
      <c r="M282" s="42">
        <f t="shared" si="116"/>
        <v>0</v>
      </c>
      <c r="N282" s="42">
        <f t="shared" si="116"/>
        <v>0</v>
      </c>
    </row>
    <row r="283" spans="1:14" ht="110.25">
      <c r="A283" s="158" t="s">
        <v>556</v>
      </c>
      <c r="B283" s="96" t="s">
        <v>972</v>
      </c>
      <c r="C283" s="37" t="s">
        <v>430</v>
      </c>
      <c r="D283" s="46" t="s">
        <v>465</v>
      </c>
      <c r="E283" s="46" t="s">
        <v>941</v>
      </c>
      <c r="F283" s="42">
        <f>SUM(G283:H283)</f>
        <v>858</v>
      </c>
      <c r="G283" s="42"/>
      <c r="H283" s="42">
        <v>858</v>
      </c>
      <c r="I283" s="42">
        <f>SUM(J283:K283)</f>
        <v>858</v>
      </c>
      <c r="J283" s="42"/>
      <c r="K283" s="42">
        <v>858</v>
      </c>
      <c r="L283" s="42">
        <f>SUM(M283:N283)</f>
        <v>0</v>
      </c>
      <c r="M283" s="42"/>
      <c r="N283" s="42"/>
    </row>
    <row r="284" spans="1:14" s="40" customFormat="1" ht="78.75">
      <c r="A284" s="27" t="s">
        <v>800</v>
      </c>
      <c r="B284" s="111" t="s">
        <v>736</v>
      </c>
      <c r="C284" s="89"/>
      <c r="D284" s="89"/>
      <c r="E284" s="89"/>
      <c r="F284" s="88">
        <f>SUM(F285,F290,F293)</f>
        <v>1995.1</v>
      </c>
      <c r="G284" s="88">
        <f aca="true" t="shared" si="117" ref="G284:N284">SUM(G285,G290,G293)</f>
        <v>1545.1</v>
      </c>
      <c r="H284" s="88">
        <f t="shared" si="117"/>
        <v>450</v>
      </c>
      <c r="I284" s="88">
        <f t="shared" si="117"/>
        <v>395.5</v>
      </c>
      <c r="J284" s="88">
        <f t="shared" si="117"/>
        <v>395.5</v>
      </c>
      <c r="K284" s="88">
        <f t="shared" si="117"/>
        <v>0</v>
      </c>
      <c r="L284" s="88">
        <f t="shared" si="117"/>
        <v>333.4</v>
      </c>
      <c r="M284" s="88">
        <f t="shared" si="117"/>
        <v>333.4</v>
      </c>
      <c r="N284" s="88">
        <f t="shared" si="117"/>
        <v>0</v>
      </c>
    </row>
    <row r="285" spans="1:14" s="40" customFormat="1" ht="141.75">
      <c r="A285" s="27" t="s">
        <v>801</v>
      </c>
      <c r="B285" s="111" t="s">
        <v>737</v>
      </c>
      <c r="C285" s="89"/>
      <c r="D285" s="89"/>
      <c r="E285" s="89"/>
      <c r="F285" s="88">
        <f>SUM(F286,F288)</f>
        <v>467.1</v>
      </c>
      <c r="G285" s="88">
        <f aca="true" t="shared" si="118" ref="G285:N285">SUM(G286,G288)</f>
        <v>467.1</v>
      </c>
      <c r="H285" s="88">
        <f t="shared" si="118"/>
        <v>0</v>
      </c>
      <c r="I285" s="88">
        <f t="shared" si="118"/>
        <v>395.5</v>
      </c>
      <c r="J285" s="88">
        <f t="shared" si="118"/>
        <v>395.5</v>
      </c>
      <c r="K285" s="88">
        <f t="shared" si="118"/>
        <v>0</v>
      </c>
      <c r="L285" s="88">
        <f t="shared" si="118"/>
        <v>333.4</v>
      </c>
      <c r="M285" s="88">
        <f t="shared" si="118"/>
        <v>333.4</v>
      </c>
      <c r="N285" s="88">
        <f t="shared" si="118"/>
        <v>0</v>
      </c>
    </row>
    <row r="286" spans="1:14" s="40" customFormat="1" ht="63">
      <c r="A286" s="35" t="s">
        <v>75</v>
      </c>
      <c r="B286" s="95" t="s">
        <v>3</v>
      </c>
      <c r="C286" s="89"/>
      <c r="D286" s="89"/>
      <c r="E286" s="89"/>
      <c r="F286" s="42">
        <f aca="true" t="shared" si="119" ref="F286:N286">SUM(F287:F287)</f>
        <v>81.1</v>
      </c>
      <c r="G286" s="42">
        <f t="shared" si="119"/>
        <v>81.1</v>
      </c>
      <c r="H286" s="42">
        <f t="shared" si="119"/>
        <v>0</v>
      </c>
      <c r="I286" s="42">
        <f t="shared" si="119"/>
        <v>84.3</v>
      </c>
      <c r="J286" s="42">
        <f t="shared" si="119"/>
        <v>84.3</v>
      </c>
      <c r="K286" s="42">
        <f t="shared" si="119"/>
        <v>0</v>
      </c>
      <c r="L286" s="42">
        <f t="shared" si="119"/>
        <v>84.3</v>
      </c>
      <c r="M286" s="42">
        <f t="shared" si="119"/>
        <v>84.3</v>
      </c>
      <c r="N286" s="42">
        <f t="shared" si="119"/>
        <v>0</v>
      </c>
    </row>
    <row r="287" spans="1:14" ht="236.25">
      <c r="A287" s="35" t="s">
        <v>746</v>
      </c>
      <c r="B287" s="95" t="s">
        <v>2</v>
      </c>
      <c r="C287" s="37" t="s">
        <v>428</v>
      </c>
      <c r="D287" s="37" t="s">
        <v>465</v>
      </c>
      <c r="E287" s="37" t="s">
        <v>470</v>
      </c>
      <c r="F287" s="42">
        <f>SUM(G287:H287)</f>
        <v>81.1</v>
      </c>
      <c r="G287" s="42">
        <v>81.1</v>
      </c>
      <c r="H287" s="42"/>
      <c r="I287" s="42">
        <f>SUM(J287:K287)</f>
        <v>84.3</v>
      </c>
      <c r="J287" s="42">
        <v>84.3</v>
      </c>
      <c r="K287" s="42"/>
      <c r="L287" s="42">
        <f>SUM(M287:N287)</f>
        <v>84.3</v>
      </c>
      <c r="M287" s="42">
        <v>84.3</v>
      </c>
      <c r="N287" s="42"/>
    </row>
    <row r="288" spans="1:14" ht="63">
      <c r="A288" s="35" t="s">
        <v>385</v>
      </c>
      <c r="B288" s="95" t="s">
        <v>383</v>
      </c>
      <c r="C288" s="37"/>
      <c r="D288" s="37"/>
      <c r="E288" s="37"/>
      <c r="F288" s="42">
        <f aca="true" t="shared" si="120" ref="F288:N288">F289</f>
        <v>386</v>
      </c>
      <c r="G288" s="42">
        <f t="shared" si="120"/>
        <v>386</v>
      </c>
      <c r="H288" s="42">
        <f t="shared" si="120"/>
        <v>0</v>
      </c>
      <c r="I288" s="42">
        <f t="shared" si="120"/>
        <v>311.2</v>
      </c>
      <c r="J288" s="42">
        <f t="shared" si="120"/>
        <v>311.2</v>
      </c>
      <c r="K288" s="42">
        <f t="shared" si="120"/>
        <v>0</v>
      </c>
      <c r="L288" s="42">
        <f t="shared" si="120"/>
        <v>249.1</v>
      </c>
      <c r="M288" s="42">
        <f t="shared" si="120"/>
        <v>249.1</v>
      </c>
      <c r="N288" s="42">
        <f t="shared" si="120"/>
        <v>0</v>
      </c>
    </row>
    <row r="289" spans="1:14" ht="141.75">
      <c r="A289" s="35" t="s">
        <v>76</v>
      </c>
      <c r="B289" s="96" t="s">
        <v>384</v>
      </c>
      <c r="C289" s="37" t="s">
        <v>53</v>
      </c>
      <c r="D289" s="37" t="s">
        <v>465</v>
      </c>
      <c r="E289" s="37" t="s">
        <v>470</v>
      </c>
      <c r="F289" s="42">
        <f>G289+H289</f>
        <v>386</v>
      </c>
      <c r="G289" s="28">
        <v>386</v>
      </c>
      <c r="H289" s="28"/>
      <c r="I289" s="42">
        <f>J289+K289</f>
        <v>311.2</v>
      </c>
      <c r="J289" s="28">
        <v>311.2</v>
      </c>
      <c r="K289" s="28"/>
      <c r="L289" s="42">
        <f>M289+N289</f>
        <v>249.1</v>
      </c>
      <c r="M289" s="28">
        <v>249.1</v>
      </c>
      <c r="N289" s="28"/>
    </row>
    <row r="290" spans="1:14" s="40" customFormat="1" ht="114" customHeight="1">
      <c r="A290" s="97" t="s">
        <v>364</v>
      </c>
      <c r="B290" s="167" t="s">
        <v>367</v>
      </c>
      <c r="C290" s="89"/>
      <c r="D290" s="89"/>
      <c r="E290" s="89"/>
      <c r="F290" s="88">
        <f aca="true" t="shared" si="121" ref="F290:N291">F291</f>
        <v>1500</v>
      </c>
      <c r="G290" s="88">
        <f t="shared" si="121"/>
        <v>1050</v>
      </c>
      <c r="H290" s="88">
        <f t="shared" si="121"/>
        <v>450</v>
      </c>
      <c r="I290" s="88">
        <f t="shared" si="121"/>
        <v>0</v>
      </c>
      <c r="J290" s="88">
        <f t="shared" si="121"/>
        <v>0</v>
      </c>
      <c r="K290" s="88">
        <f t="shared" si="121"/>
        <v>0</v>
      </c>
      <c r="L290" s="88">
        <f t="shared" si="121"/>
        <v>0</v>
      </c>
      <c r="M290" s="88">
        <f t="shared" si="121"/>
        <v>0</v>
      </c>
      <c r="N290" s="88">
        <f t="shared" si="121"/>
        <v>0</v>
      </c>
    </row>
    <row r="291" spans="1:14" ht="78.75">
      <c r="A291" s="94" t="s">
        <v>365</v>
      </c>
      <c r="B291" s="113" t="s">
        <v>368</v>
      </c>
      <c r="C291" s="37"/>
      <c r="D291" s="37"/>
      <c r="E291" s="37"/>
      <c r="F291" s="42">
        <f t="shared" si="121"/>
        <v>1500</v>
      </c>
      <c r="G291" s="42">
        <f t="shared" si="121"/>
        <v>1050</v>
      </c>
      <c r="H291" s="42">
        <f t="shared" si="121"/>
        <v>450</v>
      </c>
      <c r="I291" s="42">
        <f t="shared" si="121"/>
        <v>0</v>
      </c>
      <c r="J291" s="42">
        <f t="shared" si="121"/>
        <v>0</v>
      </c>
      <c r="K291" s="42">
        <f t="shared" si="121"/>
        <v>0</v>
      </c>
      <c r="L291" s="42">
        <f t="shared" si="121"/>
        <v>0</v>
      </c>
      <c r="M291" s="42">
        <f t="shared" si="121"/>
        <v>0</v>
      </c>
      <c r="N291" s="42">
        <f t="shared" si="121"/>
        <v>0</v>
      </c>
    </row>
    <row r="292" spans="1:14" ht="47.25">
      <c r="A292" s="94" t="s">
        <v>366</v>
      </c>
      <c r="B292" s="114" t="s">
        <v>369</v>
      </c>
      <c r="C292" s="37" t="s">
        <v>826</v>
      </c>
      <c r="D292" s="37" t="s">
        <v>470</v>
      </c>
      <c r="E292" s="37" t="s">
        <v>939</v>
      </c>
      <c r="F292" s="42">
        <f>SUM(G292:H292)</f>
        <v>1500</v>
      </c>
      <c r="G292" s="42">
        <v>1050</v>
      </c>
      <c r="H292" s="42">
        <v>450</v>
      </c>
      <c r="I292" s="42">
        <f>SUM(J292:K292)</f>
        <v>0</v>
      </c>
      <c r="J292" s="42"/>
      <c r="K292" s="42"/>
      <c r="L292" s="42">
        <f>SUM(M292:N292)</f>
        <v>0</v>
      </c>
      <c r="M292" s="42"/>
      <c r="N292" s="42"/>
    </row>
    <row r="293" spans="1:14" s="40" customFormat="1" ht="141.75">
      <c r="A293" s="31" t="s">
        <v>378</v>
      </c>
      <c r="B293" s="148" t="s">
        <v>483</v>
      </c>
      <c r="C293" s="89"/>
      <c r="D293" s="89"/>
      <c r="E293" s="89"/>
      <c r="F293" s="88">
        <f aca="true" t="shared" si="122" ref="F293:N293">F294</f>
        <v>28</v>
      </c>
      <c r="G293" s="88">
        <f t="shared" si="122"/>
        <v>28</v>
      </c>
      <c r="H293" s="88">
        <f t="shared" si="122"/>
        <v>0</v>
      </c>
      <c r="I293" s="88">
        <f t="shared" si="122"/>
        <v>0</v>
      </c>
      <c r="J293" s="88">
        <f t="shared" si="122"/>
        <v>0</v>
      </c>
      <c r="K293" s="88">
        <f t="shared" si="122"/>
        <v>0</v>
      </c>
      <c r="L293" s="88">
        <f t="shared" si="122"/>
        <v>0</v>
      </c>
      <c r="M293" s="88">
        <f t="shared" si="122"/>
        <v>0</v>
      </c>
      <c r="N293" s="88">
        <f t="shared" si="122"/>
        <v>0</v>
      </c>
    </row>
    <row r="294" spans="1:14" ht="63">
      <c r="A294" s="21" t="s">
        <v>379</v>
      </c>
      <c r="B294" s="95" t="s">
        <v>484</v>
      </c>
      <c r="C294" s="37"/>
      <c r="D294" s="37"/>
      <c r="E294" s="37"/>
      <c r="F294" s="42">
        <f aca="true" t="shared" si="123" ref="F294:N294">F295</f>
        <v>28</v>
      </c>
      <c r="G294" s="28">
        <f t="shared" si="123"/>
        <v>28</v>
      </c>
      <c r="H294" s="28">
        <f t="shared" si="123"/>
        <v>0</v>
      </c>
      <c r="I294" s="42">
        <f t="shared" si="123"/>
        <v>0</v>
      </c>
      <c r="J294" s="28">
        <f t="shared" si="123"/>
        <v>0</v>
      </c>
      <c r="K294" s="28">
        <f t="shared" si="123"/>
        <v>0</v>
      </c>
      <c r="L294" s="42">
        <f t="shared" si="123"/>
        <v>0</v>
      </c>
      <c r="M294" s="28">
        <f t="shared" si="123"/>
        <v>0</v>
      </c>
      <c r="N294" s="28">
        <f t="shared" si="123"/>
        <v>0</v>
      </c>
    </row>
    <row r="295" spans="1:14" ht="94.5">
      <c r="A295" s="21" t="s">
        <v>353</v>
      </c>
      <c r="B295" s="95" t="s">
        <v>351</v>
      </c>
      <c r="C295" s="37" t="s">
        <v>430</v>
      </c>
      <c r="D295" s="37" t="s">
        <v>942</v>
      </c>
      <c r="E295" s="37" t="s">
        <v>470</v>
      </c>
      <c r="F295" s="42">
        <f>G295+H295</f>
        <v>28</v>
      </c>
      <c r="G295" s="28">
        <v>28</v>
      </c>
      <c r="H295" s="28">
        <v>0</v>
      </c>
      <c r="I295" s="42">
        <f>J295+K295</f>
        <v>0</v>
      </c>
      <c r="J295" s="28"/>
      <c r="K295" s="28"/>
      <c r="L295" s="42">
        <f>M295+N295</f>
        <v>0</v>
      </c>
      <c r="M295" s="28"/>
      <c r="N295" s="28"/>
    </row>
    <row r="296" spans="1:14" s="40" customFormat="1" ht="63">
      <c r="A296" s="27" t="s">
        <v>802</v>
      </c>
      <c r="B296" s="111" t="s">
        <v>738</v>
      </c>
      <c r="C296" s="89"/>
      <c r="D296" s="89"/>
      <c r="E296" s="89"/>
      <c r="F296" s="88">
        <f>SUM(F297,)</f>
        <v>5798</v>
      </c>
      <c r="G296" s="88">
        <f aca="true" t="shared" si="124" ref="G296:N296">SUM(G297,)</f>
        <v>0</v>
      </c>
      <c r="H296" s="88">
        <f t="shared" si="124"/>
        <v>5798</v>
      </c>
      <c r="I296" s="88">
        <f t="shared" si="124"/>
        <v>5515.6</v>
      </c>
      <c r="J296" s="88">
        <f t="shared" si="124"/>
        <v>0</v>
      </c>
      <c r="K296" s="88">
        <f t="shared" si="124"/>
        <v>5515.6</v>
      </c>
      <c r="L296" s="88">
        <f t="shared" si="124"/>
        <v>5515.6</v>
      </c>
      <c r="M296" s="88">
        <f t="shared" si="124"/>
        <v>0</v>
      </c>
      <c r="N296" s="88">
        <f t="shared" si="124"/>
        <v>5515.6</v>
      </c>
    </row>
    <row r="297" spans="1:14" s="40" customFormat="1" ht="110.25">
      <c r="A297" s="27" t="s">
        <v>872</v>
      </c>
      <c r="B297" s="111" t="s">
        <v>739</v>
      </c>
      <c r="C297" s="89"/>
      <c r="D297" s="89"/>
      <c r="E297" s="89"/>
      <c r="F297" s="88">
        <f>SUM(F300,F298)</f>
        <v>5798</v>
      </c>
      <c r="G297" s="88">
        <f aca="true" t="shared" si="125" ref="G297:N297">SUM(G300,G298)</f>
        <v>0</v>
      </c>
      <c r="H297" s="88">
        <f t="shared" si="125"/>
        <v>5798</v>
      </c>
      <c r="I297" s="88">
        <f t="shared" si="125"/>
        <v>5515.6</v>
      </c>
      <c r="J297" s="88">
        <f t="shared" si="125"/>
        <v>0</v>
      </c>
      <c r="K297" s="88">
        <f t="shared" si="125"/>
        <v>5515.6</v>
      </c>
      <c r="L297" s="88">
        <f t="shared" si="125"/>
        <v>5515.6</v>
      </c>
      <c r="M297" s="88">
        <f t="shared" si="125"/>
        <v>0</v>
      </c>
      <c r="N297" s="88">
        <f t="shared" si="125"/>
        <v>5515.6</v>
      </c>
    </row>
    <row r="298" spans="1:14" s="40" customFormat="1" ht="110.25">
      <c r="A298" s="21" t="s">
        <v>407</v>
      </c>
      <c r="B298" s="95" t="s">
        <v>408</v>
      </c>
      <c r="C298" s="89"/>
      <c r="D298" s="46" t="s">
        <v>465</v>
      </c>
      <c r="E298" s="37" t="s">
        <v>828</v>
      </c>
      <c r="F298" s="42">
        <f>F299</f>
        <v>282.4</v>
      </c>
      <c r="G298" s="42">
        <f aca="true" t="shared" si="126" ref="G298:N298">G299</f>
        <v>0</v>
      </c>
      <c r="H298" s="42">
        <f t="shared" si="126"/>
        <v>282.4</v>
      </c>
      <c r="I298" s="42">
        <f t="shared" si="126"/>
        <v>0</v>
      </c>
      <c r="J298" s="42">
        <f t="shared" si="126"/>
        <v>0</v>
      </c>
      <c r="K298" s="42">
        <f t="shared" si="126"/>
        <v>0</v>
      </c>
      <c r="L298" s="42">
        <f t="shared" si="126"/>
        <v>0</v>
      </c>
      <c r="M298" s="42">
        <f t="shared" si="126"/>
        <v>0</v>
      </c>
      <c r="N298" s="42">
        <f t="shared" si="126"/>
        <v>0</v>
      </c>
    </row>
    <row r="299" spans="1:14" s="40" customFormat="1" ht="141.75">
      <c r="A299" s="21" t="s">
        <v>352</v>
      </c>
      <c r="B299" s="37" t="s">
        <v>410</v>
      </c>
      <c r="C299" s="37" t="s">
        <v>430</v>
      </c>
      <c r="D299" s="46" t="s">
        <v>465</v>
      </c>
      <c r="E299" s="37" t="s">
        <v>828</v>
      </c>
      <c r="F299" s="42">
        <f>SUM(G299:H299)</f>
        <v>282.4</v>
      </c>
      <c r="G299" s="42"/>
      <c r="H299" s="42">
        <v>282.4</v>
      </c>
      <c r="I299" s="42">
        <f>SUM(J299:K299)</f>
        <v>0</v>
      </c>
      <c r="J299" s="42"/>
      <c r="K299" s="42"/>
      <c r="L299" s="42">
        <f>SUM(M299:N299)</f>
        <v>0</v>
      </c>
      <c r="M299" s="42"/>
      <c r="N299" s="42"/>
    </row>
    <row r="300" spans="1:14" ht="78.75">
      <c r="A300" s="168" t="s">
        <v>237</v>
      </c>
      <c r="B300" s="95" t="s">
        <v>235</v>
      </c>
      <c r="C300" s="37"/>
      <c r="D300" s="46"/>
      <c r="E300" s="46"/>
      <c r="F300" s="42">
        <f>F301</f>
        <v>5515.6</v>
      </c>
      <c r="G300" s="42">
        <f aca="true" t="shared" si="127" ref="G300:N300">G301</f>
        <v>0</v>
      </c>
      <c r="H300" s="42">
        <f t="shared" si="127"/>
        <v>5515.6</v>
      </c>
      <c r="I300" s="42">
        <f t="shared" si="127"/>
        <v>5515.6</v>
      </c>
      <c r="J300" s="42">
        <f t="shared" si="127"/>
        <v>0</v>
      </c>
      <c r="K300" s="42">
        <f t="shared" si="127"/>
        <v>5515.6</v>
      </c>
      <c r="L300" s="42">
        <f t="shared" si="127"/>
        <v>5515.6</v>
      </c>
      <c r="M300" s="161">
        <f t="shared" si="127"/>
        <v>0</v>
      </c>
      <c r="N300" s="42">
        <f t="shared" si="127"/>
        <v>5515.6</v>
      </c>
    </row>
    <row r="301" spans="1:14" ht="94.5">
      <c r="A301" s="168" t="s">
        <v>238</v>
      </c>
      <c r="B301" s="96" t="s">
        <v>236</v>
      </c>
      <c r="C301" s="37" t="s">
        <v>430</v>
      </c>
      <c r="D301" s="37" t="s">
        <v>465</v>
      </c>
      <c r="E301" s="37" t="s">
        <v>828</v>
      </c>
      <c r="F301" s="42">
        <f>SUM(G301:H301)</f>
        <v>5515.6</v>
      </c>
      <c r="G301" s="42"/>
      <c r="H301" s="42">
        <v>5515.6</v>
      </c>
      <c r="I301" s="42">
        <f>SUM(J301:K301)</f>
        <v>5515.6</v>
      </c>
      <c r="J301" s="42"/>
      <c r="K301" s="42">
        <v>5515.6</v>
      </c>
      <c r="L301" s="42">
        <f>SUM(M301:N301)</f>
        <v>5515.6</v>
      </c>
      <c r="M301" s="42"/>
      <c r="N301" s="42">
        <v>5515.6</v>
      </c>
    </row>
    <row r="302" spans="1:14" s="40" customFormat="1" ht="63">
      <c r="A302" s="97" t="s">
        <v>411</v>
      </c>
      <c r="B302" s="148" t="s">
        <v>412</v>
      </c>
      <c r="C302" s="89"/>
      <c r="D302" s="87" t="s">
        <v>464</v>
      </c>
      <c r="E302" s="87" t="s">
        <v>465</v>
      </c>
      <c r="F302" s="88">
        <f>SUM(F303,F306)</f>
        <v>60</v>
      </c>
      <c r="G302" s="88">
        <f aca="true" t="shared" si="128" ref="G302:N302">SUM(G303,G306)</f>
        <v>0</v>
      </c>
      <c r="H302" s="88">
        <f t="shared" si="128"/>
        <v>60</v>
      </c>
      <c r="I302" s="88">
        <f t="shared" si="128"/>
        <v>0</v>
      </c>
      <c r="J302" s="88">
        <f t="shared" si="128"/>
        <v>0</v>
      </c>
      <c r="K302" s="88">
        <f t="shared" si="128"/>
        <v>0</v>
      </c>
      <c r="L302" s="88">
        <f t="shared" si="128"/>
        <v>0</v>
      </c>
      <c r="M302" s="88">
        <f t="shared" si="128"/>
        <v>0</v>
      </c>
      <c r="N302" s="88">
        <f t="shared" si="128"/>
        <v>0</v>
      </c>
    </row>
    <row r="303" spans="1:14" s="40" customFormat="1" ht="110.25">
      <c r="A303" s="97" t="s">
        <v>520</v>
      </c>
      <c r="B303" s="148" t="s">
        <v>521</v>
      </c>
      <c r="C303" s="89"/>
      <c r="D303" s="87" t="s">
        <v>464</v>
      </c>
      <c r="E303" s="87" t="s">
        <v>465</v>
      </c>
      <c r="F303" s="88">
        <f>F304</f>
        <v>50</v>
      </c>
      <c r="G303" s="88">
        <f aca="true" t="shared" si="129" ref="G303:N307">G304</f>
        <v>0</v>
      </c>
      <c r="H303" s="88">
        <f t="shared" si="129"/>
        <v>50</v>
      </c>
      <c r="I303" s="88">
        <f t="shared" si="129"/>
        <v>0</v>
      </c>
      <c r="J303" s="88">
        <f t="shared" si="129"/>
        <v>0</v>
      </c>
      <c r="K303" s="88">
        <f t="shared" si="129"/>
        <v>0</v>
      </c>
      <c r="L303" s="88">
        <f t="shared" si="129"/>
        <v>0</v>
      </c>
      <c r="M303" s="88">
        <f t="shared" si="129"/>
        <v>0</v>
      </c>
      <c r="N303" s="88">
        <f t="shared" si="129"/>
        <v>0</v>
      </c>
    </row>
    <row r="304" spans="1:14" ht="47.25">
      <c r="A304" s="94" t="s">
        <v>522</v>
      </c>
      <c r="B304" s="95" t="s">
        <v>523</v>
      </c>
      <c r="C304" s="37"/>
      <c r="D304" s="46" t="s">
        <v>464</v>
      </c>
      <c r="E304" s="46" t="s">
        <v>465</v>
      </c>
      <c r="F304" s="42">
        <f>F305</f>
        <v>50</v>
      </c>
      <c r="G304" s="42">
        <f t="shared" si="129"/>
        <v>0</v>
      </c>
      <c r="H304" s="42">
        <f t="shared" si="129"/>
        <v>50</v>
      </c>
      <c r="I304" s="42">
        <f t="shared" si="129"/>
        <v>0</v>
      </c>
      <c r="J304" s="42">
        <f t="shared" si="129"/>
        <v>0</v>
      </c>
      <c r="K304" s="42">
        <f t="shared" si="129"/>
        <v>0</v>
      </c>
      <c r="L304" s="42">
        <f t="shared" si="129"/>
        <v>0</v>
      </c>
      <c r="M304" s="42">
        <f t="shared" si="129"/>
        <v>0</v>
      </c>
      <c r="N304" s="42">
        <f t="shared" si="129"/>
        <v>0</v>
      </c>
    </row>
    <row r="305" spans="1:14" ht="94.5">
      <c r="A305" s="94" t="s">
        <v>524</v>
      </c>
      <c r="B305" s="96" t="s">
        <v>525</v>
      </c>
      <c r="C305" s="37" t="s">
        <v>430</v>
      </c>
      <c r="D305" s="46" t="s">
        <v>464</v>
      </c>
      <c r="E305" s="46" t="s">
        <v>465</v>
      </c>
      <c r="F305" s="42">
        <f>SUM(G305:H305)</f>
        <v>50</v>
      </c>
      <c r="G305" s="42"/>
      <c r="H305" s="42">
        <v>50</v>
      </c>
      <c r="I305" s="42"/>
      <c r="J305" s="42"/>
      <c r="K305" s="42"/>
      <c r="L305" s="42"/>
      <c r="M305" s="42"/>
      <c r="N305" s="42"/>
    </row>
    <row r="306" spans="1:14" s="40" customFormat="1" ht="94.5">
      <c r="A306" s="97" t="s">
        <v>526</v>
      </c>
      <c r="B306" s="148" t="s">
        <v>529</v>
      </c>
      <c r="C306" s="89"/>
      <c r="D306" s="87" t="s">
        <v>464</v>
      </c>
      <c r="E306" s="87" t="s">
        <v>465</v>
      </c>
      <c r="F306" s="88">
        <f>F307</f>
        <v>10</v>
      </c>
      <c r="G306" s="88">
        <f aca="true" t="shared" si="130" ref="G306:N306">G307</f>
        <v>0</v>
      </c>
      <c r="H306" s="88">
        <f t="shared" si="130"/>
        <v>10</v>
      </c>
      <c r="I306" s="88">
        <f t="shared" si="130"/>
        <v>0</v>
      </c>
      <c r="J306" s="88">
        <f t="shared" si="130"/>
        <v>0</v>
      </c>
      <c r="K306" s="88">
        <f t="shared" si="130"/>
        <v>0</v>
      </c>
      <c r="L306" s="88">
        <f t="shared" si="130"/>
        <v>0</v>
      </c>
      <c r="M306" s="88">
        <f t="shared" si="130"/>
        <v>0</v>
      </c>
      <c r="N306" s="88">
        <f t="shared" si="130"/>
        <v>0</v>
      </c>
    </row>
    <row r="307" spans="1:14" ht="63">
      <c r="A307" s="35" t="s">
        <v>530</v>
      </c>
      <c r="B307" s="95" t="s">
        <v>527</v>
      </c>
      <c r="C307" s="37"/>
      <c r="D307" s="46" t="s">
        <v>464</v>
      </c>
      <c r="E307" s="46" t="s">
        <v>465</v>
      </c>
      <c r="F307" s="42">
        <f>F308</f>
        <v>10</v>
      </c>
      <c r="G307" s="42">
        <f t="shared" si="129"/>
        <v>0</v>
      </c>
      <c r="H307" s="42">
        <f t="shared" si="129"/>
        <v>10</v>
      </c>
      <c r="I307" s="42">
        <f t="shared" si="129"/>
        <v>0</v>
      </c>
      <c r="J307" s="42">
        <f t="shared" si="129"/>
        <v>0</v>
      </c>
      <c r="K307" s="42">
        <f t="shared" si="129"/>
        <v>0</v>
      </c>
      <c r="L307" s="42">
        <f t="shared" si="129"/>
        <v>0</v>
      </c>
      <c r="M307" s="42">
        <f t="shared" si="129"/>
        <v>0</v>
      </c>
      <c r="N307" s="42">
        <f t="shared" si="129"/>
        <v>0</v>
      </c>
    </row>
    <row r="308" spans="1:14" ht="94.5">
      <c r="A308" s="35" t="s">
        <v>531</v>
      </c>
      <c r="B308" s="96" t="s">
        <v>528</v>
      </c>
      <c r="C308" s="37" t="s">
        <v>430</v>
      </c>
      <c r="D308" s="46" t="s">
        <v>464</v>
      </c>
      <c r="E308" s="46" t="s">
        <v>465</v>
      </c>
      <c r="F308" s="42">
        <f>SUM(G308:H308)</f>
        <v>10</v>
      </c>
      <c r="G308" s="42"/>
      <c r="H308" s="42">
        <v>10</v>
      </c>
      <c r="I308" s="42"/>
      <c r="J308" s="42"/>
      <c r="K308" s="42"/>
      <c r="L308" s="42"/>
      <c r="M308" s="42"/>
      <c r="N308" s="42"/>
    </row>
    <row r="309" spans="1:14" s="40" customFormat="1" ht="78.75">
      <c r="A309" s="169" t="s">
        <v>831</v>
      </c>
      <c r="B309" s="167">
        <v>12</v>
      </c>
      <c r="C309" s="86"/>
      <c r="D309" s="98"/>
      <c r="E309" s="98"/>
      <c r="F309" s="88">
        <f>SUM(F310,F313)</f>
        <v>10048</v>
      </c>
      <c r="G309" s="88">
        <f aca="true" t="shared" si="131" ref="G309:N309">SUM(G310,G313)</f>
        <v>10000</v>
      </c>
      <c r="H309" s="88">
        <f t="shared" si="131"/>
        <v>48</v>
      </c>
      <c r="I309" s="88">
        <f t="shared" si="131"/>
        <v>19972.2</v>
      </c>
      <c r="J309" s="88">
        <f t="shared" si="131"/>
        <v>19972.2</v>
      </c>
      <c r="K309" s="88">
        <f t="shared" si="131"/>
        <v>0</v>
      </c>
      <c r="L309" s="88">
        <f t="shared" si="131"/>
        <v>0</v>
      </c>
      <c r="M309" s="88">
        <f t="shared" si="131"/>
        <v>0</v>
      </c>
      <c r="N309" s="88">
        <f t="shared" si="131"/>
        <v>0</v>
      </c>
    </row>
    <row r="310" spans="1:14" s="40" customFormat="1" ht="78.75">
      <c r="A310" s="169" t="s">
        <v>803</v>
      </c>
      <c r="B310" s="167" t="s">
        <v>740</v>
      </c>
      <c r="C310" s="86"/>
      <c r="D310" s="98"/>
      <c r="E310" s="98"/>
      <c r="F310" s="88">
        <f>F311</f>
        <v>0</v>
      </c>
      <c r="G310" s="88">
        <f aca="true" t="shared" si="132" ref="G310:N310">G311</f>
        <v>0</v>
      </c>
      <c r="H310" s="88">
        <f t="shared" si="132"/>
        <v>0</v>
      </c>
      <c r="I310" s="88">
        <f t="shared" si="132"/>
        <v>19972.2</v>
      </c>
      <c r="J310" s="88">
        <f t="shared" si="132"/>
        <v>19972.2</v>
      </c>
      <c r="K310" s="88">
        <f t="shared" si="132"/>
        <v>0</v>
      </c>
      <c r="L310" s="88">
        <f t="shared" si="132"/>
        <v>0</v>
      </c>
      <c r="M310" s="156">
        <f t="shared" si="132"/>
        <v>0</v>
      </c>
      <c r="N310" s="88">
        <f t="shared" si="132"/>
        <v>0</v>
      </c>
    </row>
    <row r="311" spans="1:14" ht="47.25">
      <c r="A311" s="32" t="s">
        <v>80</v>
      </c>
      <c r="B311" s="113" t="s">
        <v>741</v>
      </c>
      <c r="C311" s="36"/>
      <c r="D311" s="101"/>
      <c r="E311" s="101"/>
      <c r="F311" s="42">
        <f aca="true" t="shared" si="133" ref="F311:N311">SUM(F312:F312)</f>
        <v>0</v>
      </c>
      <c r="G311" s="42">
        <f t="shared" si="133"/>
        <v>0</v>
      </c>
      <c r="H311" s="42">
        <f t="shared" si="133"/>
        <v>0</v>
      </c>
      <c r="I311" s="42">
        <f t="shared" si="133"/>
        <v>19972.2</v>
      </c>
      <c r="J311" s="42">
        <f t="shared" si="133"/>
        <v>19972.2</v>
      </c>
      <c r="K311" s="42">
        <f t="shared" si="133"/>
        <v>0</v>
      </c>
      <c r="L311" s="42">
        <f t="shared" si="133"/>
        <v>0</v>
      </c>
      <c r="M311" s="161">
        <f t="shared" si="133"/>
        <v>0</v>
      </c>
      <c r="N311" s="42">
        <f t="shared" si="133"/>
        <v>0</v>
      </c>
    </row>
    <row r="312" spans="1:14" ht="126">
      <c r="A312" s="170" t="s">
        <v>232</v>
      </c>
      <c r="B312" s="109" t="s">
        <v>899</v>
      </c>
      <c r="C312" s="36" t="s">
        <v>430</v>
      </c>
      <c r="D312" s="36" t="s">
        <v>470</v>
      </c>
      <c r="E312" s="36" t="s">
        <v>939</v>
      </c>
      <c r="F312" s="42">
        <f>SUM(G312:H312)</f>
        <v>0</v>
      </c>
      <c r="G312" s="28"/>
      <c r="H312" s="28"/>
      <c r="I312" s="42">
        <f>SUM(J312:K312)</f>
        <v>19972.2</v>
      </c>
      <c r="J312" s="28">
        <v>19972.2</v>
      </c>
      <c r="K312" s="28"/>
      <c r="L312" s="42">
        <f>SUM(M312:N312)</f>
        <v>0</v>
      </c>
      <c r="M312" s="118"/>
      <c r="N312" s="28"/>
    </row>
    <row r="313" spans="1:14" s="40" customFormat="1" ht="94.5">
      <c r="A313" s="27" t="s">
        <v>318</v>
      </c>
      <c r="B313" s="167" t="s">
        <v>316</v>
      </c>
      <c r="C313" s="86"/>
      <c r="D313" s="86"/>
      <c r="E313" s="86"/>
      <c r="F313" s="88">
        <f>F314</f>
        <v>10048</v>
      </c>
      <c r="G313" s="88">
        <f aca="true" t="shared" si="134" ref="G313:N313">G314</f>
        <v>10000</v>
      </c>
      <c r="H313" s="88">
        <f t="shared" si="134"/>
        <v>48</v>
      </c>
      <c r="I313" s="88">
        <f t="shared" si="134"/>
        <v>0</v>
      </c>
      <c r="J313" s="88">
        <f t="shared" si="134"/>
        <v>0</v>
      </c>
      <c r="K313" s="88">
        <f t="shared" si="134"/>
        <v>0</v>
      </c>
      <c r="L313" s="88">
        <f t="shared" si="134"/>
        <v>0</v>
      </c>
      <c r="M313" s="88">
        <f t="shared" si="134"/>
        <v>0</v>
      </c>
      <c r="N313" s="88">
        <f t="shared" si="134"/>
        <v>0</v>
      </c>
    </row>
    <row r="314" spans="1:14" ht="126">
      <c r="A314" s="32" t="s">
        <v>319</v>
      </c>
      <c r="B314" s="113" t="s">
        <v>317</v>
      </c>
      <c r="C314" s="36"/>
      <c r="D314" s="36"/>
      <c r="E314" s="36"/>
      <c r="F314" s="42">
        <f>SUM(F315:F316)</f>
        <v>10048</v>
      </c>
      <c r="G314" s="42">
        <f aca="true" t="shared" si="135" ref="G314:N314">SUM(G315:G316)</f>
        <v>10000</v>
      </c>
      <c r="H314" s="42">
        <f t="shared" si="135"/>
        <v>48</v>
      </c>
      <c r="I314" s="42">
        <f t="shared" si="135"/>
        <v>0</v>
      </c>
      <c r="J314" s="42">
        <f t="shared" si="135"/>
        <v>0</v>
      </c>
      <c r="K314" s="42">
        <f t="shared" si="135"/>
        <v>0</v>
      </c>
      <c r="L314" s="42">
        <f t="shared" si="135"/>
        <v>0</v>
      </c>
      <c r="M314" s="42">
        <f t="shared" si="135"/>
        <v>0</v>
      </c>
      <c r="N314" s="42">
        <f t="shared" si="135"/>
        <v>0</v>
      </c>
    </row>
    <row r="315" spans="1:14" ht="147" customHeight="1">
      <c r="A315" s="21" t="s">
        <v>125</v>
      </c>
      <c r="B315" s="113" t="s">
        <v>885</v>
      </c>
      <c r="C315" s="36" t="s">
        <v>775</v>
      </c>
      <c r="D315" s="36" t="s">
        <v>470</v>
      </c>
      <c r="E315" s="36" t="s">
        <v>939</v>
      </c>
      <c r="F315" s="42">
        <f>SUM(G315:H315)</f>
        <v>48</v>
      </c>
      <c r="G315" s="42"/>
      <c r="H315" s="42">
        <v>48</v>
      </c>
      <c r="I315" s="42">
        <f>SUM(J314:K314)</f>
        <v>0</v>
      </c>
      <c r="J315" s="42"/>
      <c r="K315" s="42"/>
      <c r="L315" s="42">
        <f>SUM(M315:N315)</f>
        <v>0</v>
      </c>
      <c r="M315" s="42"/>
      <c r="N315" s="42"/>
    </row>
    <row r="316" spans="1:14" ht="98.25" customHeight="1">
      <c r="A316" s="32" t="s">
        <v>320</v>
      </c>
      <c r="B316" s="109" t="s">
        <v>315</v>
      </c>
      <c r="C316" s="36" t="s">
        <v>775</v>
      </c>
      <c r="D316" s="36" t="s">
        <v>470</v>
      </c>
      <c r="E316" s="36" t="s">
        <v>939</v>
      </c>
      <c r="F316" s="42">
        <f>SUM(G316:H316)</f>
        <v>10000</v>
      </c>
      <c r="G316" s="42">
        <v>10000</v>
      </c>
      <c r="H316" s="42"/>
      <c r="I316" s="42">
        <f>SUM(J316:K316)</f>
        <v>0</v>
      </c>
      <c r="J316" s="42"/>
      <c r="K316" s="42"/>
      <c r="L316" s="42">
        <f>SUM(M316:N316)</f>
        <v>0</v>
      </c>
      <c r="M316" s="42"/>
      <c r="N316" s="42"/>
    </row>
    <row r="317" spans="1:14" s="40" customFormat="1" ht="47.25">
      <c r="A317" s="169" t="s">
        <v>585</v>
      </c>
      <c r="B317" s="148" t="s">
        <v>742</v>
      </c>
      <c r="C317" s="89"/>
      <c r="D317" s="89"/>
      <c r="E317" s="89"/>
      <c r="F317" s="88">
        <f>F318</f>
        <v>174813.6</v>
      </c>
      <c r="G317" s="88">
        <f aca="true" t="shared" si="136" ref="G317:N317">G318</f>
        <v>45836.8</v>
      </c>
      <c r="H317" s="88">
        <f t="shared" si="136"/>
        <v>128976.8</v>
      </c>
      <c r="I317" s="88">
        <f t="shared" si="136"/>
        <v>131993.5</v>
      </c>
      <c r="J317" s="88">
        <f t="shared" si="136"/>
        <v>17287.5</v>
      </c>
      <c r="K317" s="88">
        <f t="shared" si="136"/>
        <v>114706</v>
      </c>
      <c r="L317" s="88">
        <f t="shared" si="136"/>
        <v>138333.8</v>
      </c>
      <c r="M317" s="156">
        <f t="shared" si="136"/>
        <v>17287.3</v>
      </c>
      <c r="N317" s="88">
        <f t="shared" si="136"/>
        <v>121046.5</v>
      </c>
    </row>
    <row r="318" spans="1:14" s="40" customFormat="1" ht="31.5">
      <c r="A318" s="31" t="s">
        <v>788</v>
      </c>
      <c r="B318" s="148" t="s">
        <v>743</v>
      </c>
      <c r="C318" s="89"/>
      <c r="D318" s="89"/>
      <c r="E318" s="89"/>
      <c r="F318" s="88">
        <f>SUM(F319:F345)</f>
        <v>174813.6</v>
      </c>
      <c r="G318" s="88">
        <f aca="true" t="shared" si="137" ref="G318:N318">SUM(G319:G345)</f>
        <v>45836.8</v>
      </c>
      <c r="H318" s="88">
        <f t="shared" si="137"/>
        <v>128976.8</v>
      </c>
      <c r="I318" s="88">
        <f t="shared" si="137"/>
        <v>131993.5</v>
      </c>
      <c r="J318" s="88">
        <f t="shared" si="137"/>
        <v>17287.5</v>
      </c>
      <c r="K318" s="88">
        <f t="shared" si="137"/>
        <v>114706</v>
      </c>
      <c r="L318" s="88">
        <f t="shared" si="137"/>
        <v>138333.8</v>
      </c>
      <c r="M318" s="156">
        <f t="shared" si="137"/>
        <v>17287.3</v>
      </c>
      <c r="N318" s="88">
        <f t="shared" si="137"/>
        <v>121046.5</v>
      </c>
    </row>
    <row r="319" spans="1:14" ht="189">
      <c r="A319" s="32" t="s">
        <v>637</v>
      </c>
      <c r="B319" s="37" t="s">
        <v>277</v>
      </c>
      <c r="C319" s="37" t="s">
        <v>428</v>
      </c>
      <c r="D319" s="46" t="s">
        <v>464</v>
      </c>
      <c r="E319" s="46" t="s">
        <v>471</v>
      </c>
      <c r="F319" s="42">
        <f aca="true" t="shared" si="138" ref="F319:F331">SUM(G319:H319)</f>
        <v>2428</v>
      </c>
      <c r="G319" s="42"/>
      <c r="H319" s="42">
        <v>2428</v>
      </c>
      <c r="I319" s="42">
        <f aca="true" t="shared" si="139" ref="I319:I331">SUM(J319:K319)</f>
        <v>2525</v>
      </c>
      <c r="J319" s="42">
        <v>0</v>
      </c>
      <c r="K319" s="42">
        <v>2525</v>
      </c>
      <c r="L319" s="42">
        <f aca="true" t="shared" si="140" ref="L319:L331">SUM(M319:N319)</f>
        <v>2646</v>
      </c>
      <c r="M319" s="42">
        <v>0</v>
      </c>
      <c r="N319" s="42">
        <v>2646</v>
      </c>
    </row>
    <row r="320" spans="1:14" ht="162" customHeight="1">
      <c r="A320" s="35" t="s">
        <v>638</v>
      </c>
      <c r="B320" s="37" t="s">
        <v>280</v>
      </c>
      <c r="C320" s="37">
        <v>100</v>
      </c>
      <c r="D320" s="46" t="s">
        <v>464</v>
      </c>
      <c r="E320" s="46" t="s">
        <v>939</v>
      </c>
      <c r="F320" s="42">
        <f t="shared" si="138"/>
        <v>1295</v>
      </c>
      <c r="G320" s="28"/>
      <c r="H320" s="28">
        <v>1295</v>
      </c>
      <c r="I320" s="42">
        <f t="shared" si="139"/>
        <v>1389</v>
      </c>
      <c r="J320" s="28"/>
      <c r="K320" s="28">
        <v>1389</v>
      </c>
      <c r="L320" s="42">
        <f t="shared" si="140"/>
        <v>1444</v>
      </c>
      <c r="M320" s="28"/>
      <c r="N320" s="28">
        <v>1444</v>
      </c>
    </row>
    <row r="321" spans="1:14" ht="78.75">
      <c r="A321" s="21" t="s">
        <v>639</v>
      </c>
      <c r="B321" s="37" t="s">
        <v>280</v>
      </c>
      <c r="C321" s="37">
        <v>200</v>
      </c>
      <c r="D321" s="46" t="s">
        <v>464</v>
      </c>
      <c r="E321" s="46" t="s">
        <v>939</v>
      </c>
      <c r="F321" s="42">
        <f t="shared" si="138"/>
        <v>97.5</v>
      </c>
      <c r="G321" s="28"/>
      <c r="H321" s="28">
        <v>97.5</v>
      </c>
      <c r="I321" s="42">
        <f t="shared" si="139"/>
        <v>71</v>
      </c>
      <c r="J321" s="28"/>
      <c r="K321" s="28">
        <v>71</v>
      </c>
      <c r="L321" s="42">
        <f t="shared" si="140"/>
        <v>75</v>
      </c>
      <c r="M321" s="28"/>
      <c r="N321" s="28">
        <v>75</v>
      </c>
    </row>
    <row r="322" spans="1:14" ht="47.25">
      <c r="A322" s="21" t="s">
        <v>564</v>
      </c>
      <c r="B322" s="37" t="s">
        <v>280</v>
      </c>
      <c r="C322" s="37" t="s">
        <v>45</v>
      </c>
      <c r="D322" s="46" t="s">
        <v>464</v>
      </c>
      <c r="E322" s="46" t="s">
        <v>939</v>
      </c>
      <c r="F322" s="42">
        <f t="shared" si="138"/>
        <v>2</v>
      </c>
      <c r="G322" s="28"/>
      <c r="H322" s="28">
        <v>2</v>
      </c>
      <c r="I322" s="42">
        <f t="shared" si="139"/>
        <v>2</v>
      </c>
      <c r="J322" s="28"/>
      <c r="K322" s="28">
        <v>2</v>
      </c>
      <c r="L322" s="42">
        <f t="shared" si="140"/>
        <v>2</v>
      </c>
      <c r="M322" s="28"/>
      <c r="N322" s="28">
        <v>2</v>
      </c>
    </row>
    <row r="323" spans="1:14" ht="163.5" customHeight="1">
      <c r="A323" s="35" t="s">
        <v>638</v>
      </c>
      <c r="B323" s="37" t="s">
        <v>280</v>
      </c>
      <c r="C323" s="37">
        <v>100</v>
      </c>
      <c r="D323" s="46" t="s">
        <v>464</v>
      </c>
      <c r="E323" s="46" t="s">
        <v>465</v>
      </c>
      <c r="F323" s="42">
        <f aca="true" t="shared" si="141" ref="F323:F328">SUM(G323:H323)</f>
        <v>46666</v>
      </c>
      <c r="G323" s="28"/>
      <c r="H323" s="28">
        <v>46666</v>
      </c>
      <c r="I323" s="42">
        <f aca="true" t="shared" si="142" ref="I323:I329">SUM(J323:K323)</f>
        <v>42243.5</v>
      </c>
      <c r="J323" s="28"/>
      <c r="K323" s="28">
        <v>42243.5</v>
      </c>
      <c r="L323" s="42">
        <f aca="true" t="shared" si="143" ref="L323:L329">SUM(M323:N323)</f>
        <v>46835.4</v>
      </c>
      <c r="M323" s="28"/>
      <c r="N323" s="28">
        <v>46835.4</v>
      </c>
    </row>
    <row r="324" spans="1:14" ht="141.75">
      <c r="A324" s="21" t="s">
        <v>468</v>
      </c>
      <c r="B324" s="37" t="s">
        <v>280</v>
      </c>
      <c r="C324" s="37">
        <v>200</v>
      </c>
      <c r="D324" s="46" t="s">
        <v>464</v>
      </c>
      <c r="E324" s="46" t="s">
        <v>465</v>
      </c>
      <c r="F324" s="42">
        <f t="shared" si="141"/>
        <v>5951.1</v>
      </c>
      <c r="G324" s="28"/>
      <c r="H324" s="28">
        <v>5951.1</v>
      </c>
      <c r="I324" s="42">
        <f t="shared" si="142"/>
        <v>3740.7</v>
      </c>
      <c r="J324" s="28"/>
      <c r="K324" s="28">
        <v>3740.7</v>
      </c>
      <c r="L324" s="42">
        <f t="shared" si="143"/>
        <v>3903.7</v>
      </c>
      <c r="M324" s="28"/>
      <c r="N324" s="28">
        <v>3903.7</v>
      </c>
    </row>
    <row r="325" spans="1:14" ht="52.5" customHeight="1">
      <c r="A325" s="21" t="s">
        <v>640</v>
      </c>
      <c r="B325" s="37" t="s">
        <v>280</v>
      </c>
      <c r="C325" s="37">
        <v>800</v>
      </c>
      <c r="D325" s="46" t="s">
        <v>464</v>
      </c>
      <c r="E325" s="46" t="s">
        <v>465</v>
      </c>
      <c r="F325" s="42">
        <f t="shared" si="141"/>
        <v>407</v>
      </c>
      <c r="G325" s="28"/>
      <c r="H325" s="28">
        <v>407</v>
      </c>
      <c r="I325" s="42">
        <f t="shared" si="142"/>
        <v>342</v>
      </c>
      <c r="J325" s="28"/>
      <c r="K325" s="28">
        <v>342</v>
      </c>
      <c r="L325" s="42">
        <f t="shared" si="143"/>
        <v>342</v>
      </c>
      <c r="M325" s="28"/>
      <c r="N325" s="28">
        <v>342</v>
      </c>
    </row>
    <row r="326" spans="1:14" ht="157.5">
      <c r="A326" s="94" t="s">
        <v>118</v>
      </c>
      <c r="B326" s="96" t="s">
        <v>66</v>
      </c>
      <c r="C326" s="103">
        <v>200</v>
      </c>
      <c r="D326" s="101" t="s">
        <v>464</v>
      </c>
      <c r="E326" s="101" t="s">
        <v>470</v>
      </c>
      <c r="F326" s="42">
        <f t="shared" si="141"/>
        <v>35</v>
      </c>
      <c r="G326" s="28">
        <v>35</v>
      </c>
      <c r="H326" s="28"/>
      <c r="I326" s="42">
        <f t="shared" si="142"/>
        <v>1.5</v>
      </c>
      <c r="J326" s="28">
        <v>1.5</v>
      </c>
      <c r="K326" s="28"/>
      <c r="L326" s="42">
        <f t="shared" si="143"/>
        <v>1.3</v>
      </c>
      <c r="M326" s="28">
        <v>1.3</v>
      </c>
      <c r="N326" s="28"/>
    </row>
    <row r="327" spans="1:14" ht="161.25" customHeight="1">
      <c r="A327" s="21" t="s">
        <v>638</v>
      </c>
      <c r="B327" s="37" t="s">
        <v>280</v>
      </c>
      <c r="C327" s="37" t="s">
        <v>428</v>
      </c>
      <c r="D327" s="46" t="s">
        <v>464</v>
      </c>
      <c r="E327" s="46" t="s">
        <v>942</v>
      </c>
      <c r="F327" s="42">
        <f t="shared" si="141"/>
        <v>14526</v>
      </c>
      <c r="G327" s="28"/>
      <c r="H327" s="28">
        <v>14526</v>
      </c>
      <c r="I327" s="42">
        <f t="shared" si="142"/>
        <v>15034</v>
      </c>
      <c r="J327" s="28"/>
      <c r="K327" s="28">
        <v>15034</v>
      </c>
      <c r="L327" s="42">
        <f t="shared" si="143"/>
        <v>15636</v>
      </c>
      <c r="M327" s="28"/>
      <c r="N327" s="28">
        <v>15636</v>
      </c>
    </row>
    <row r="328" spans="1:14" ht="78.75">
      <c r="A328" s="21" t="s">
        <v>417</v>
      </c>
      <c r="B328" s="37" t="s">
        <v>280</v>
      </c>
      <c r="C328" s="37" t="s">
        <v>430</v>
      </c>
      <c r="D328" s="46" t="s">
        <v>464</v>
      </c>
      <c r="E328" s="46" t="s">
        <v>942</v>
      </c>
      <c r="F328" s="42">
        <f t="shared" si="141"/>
        <v>1058</v>
      </c>
      <c r="G328" s="28"/>
      <c r="H328" s="28">
        <v>1058</v>
      </c>
      <c r="I328" s="42">
        <f t="shared" si="142"/>
        <v>875.8</v>
      </c>
      <c r="J328" s="28"/>
      <c r="K328" s="28">
        <v>875.8</v>
      </c>
      <c r="L328" s="42">
        <f t="shared" si="143"/>
        <v>906.4</v>
      </c>
      <c r="M328" s="28"/>
      <c r="N328" s="28">
        <v>906.4</v>
      </c>
    </row>
    <row r="329" spans="1:14" ht="47.25">
      <c r="A329" s="21" t="s">
        <v>418</v>
      </c>
      <c r="B329" s="37" t="s">
        <v>280</v>
      </c>
      <c r="C329" s="37" t="s">
        <v>45</v>
      </c>
      <c r="D329" s="46" t="s">
        <v>464</v>
      </c>
      <c r="E329" s="46" t="s">
        <v>942</v>
      </c>
      <c r="F329" s="42">
        <f t="shared" si="138"/>
        <v>15</v>
      </c>
      <c r="G329" s="28"/>
      <c r="H329" s="28">
        <v>15</v>
      </c>
      <c r="I329" s="42">
        <f t="shared" si="142"/>
        <v>15</v>
      </c>
      <c r="J329" s="28"/>
      <c r="K329" s="28">
        <v>15</v>
      </c>
      <c r="L329" s="42">
        <f t="shared" si="143"/>
        <v>15</v>
      </c>
      <c r="M329" s="28"/>
      <c r="N329" s="28">
        <v>15</v>
      </c>
    </row>
    <row r="330" spans="1:14" ht="78.75">
      <c r="A330" s="21" t="s">
        <v>641</v>
      </c>
      <c r="B330" s="37" t="s">
        <v>280</v>
      </c>
      <c r="C330" s="37">
        <v>200</v>
      </c>
      <c r="D330" s="46" t="s">
        <v>464</v>
      </c>
      <c r="E330" s="46" t="s">
        <v>487</v>
      </c>
      <c r="F330" s="42">
        <f t="shared" si="138"/>
        <v>73.5</v>
      </c>
      <c r="G330" s="28"/>
      <c r="H330" s="28">
        <v>73.5</v>
      </c>
      <c r="I330" s="42">
        <f t="shared" si="139"/>
        <v>58</v>
      </c>
      <c r="J330" s="28"/>
      <c r="K330" s="28">
        <v>58</v>
      </c>
      <c r="L330" s="42">
        <f t="shared" si="140"/>
        <v>58</v>
      </c>
      <c r="M330" s="28"/>
      <c r="N330" s="28">
        <v>58</v>
      </c>
    </row>
    <row r="331" spans="1:14" ht="110.25">
      <c r="A331" s="32" t="s">
        <v>763</v>
      </c>
      <c r="B331" s="37" t="s">
        <v>203</v>
      </c>
      <c r="C331" s="37">
        <v>100</v>
      </c>
      <c r="D331" s="46" t="s">
        <v>464</v>
      </c>
      <c r="E331" s="46" t="s">
        <v>487</v>
      </c>
      <c r="F331" s="42">
        <f t="shared" si="138"/>
        <v>1296</v>
      </c>
      <c r="G331" s="28"/>
      <c r="H331" s="28">
        <v>1296</v>
      </c>
      <c r="I331" s="42">
        <f t="shared" si="139"/>
        <v>1389</v>
      </c>
      <c r="J331" s="28"/>
      <c r="K331" s="28">
        <v>1389</v>
      </c>
      <c r="L331" s="42">
        <f t="shared" si="140"/>
        <v>1444</v>
      </c>
      <c r="M331" s="28"/>
      <c r="N331" s="28">
        <v>1444</v>
      </c>
    </row>
    <row r="332" spans="1:14" ht="110.25">
      <c r="A332" s="35" t="s">
        <v>810</v>
      </c>
      <c r="B332" s="37" t="s">
        <v>809</v>
      </c>
      <c r="C332" s="37">
        <v>100</v>
      </c>
      <c r="D332" s="46" t="s">
        <v>464</v>
      </c>
      <c r="E332" s="46" t="s">
        <v>487</v>
      </c>
      <c r="F332" s="42">
        <f aca="true" t="shared" si="144" ref="F332:F337">SUM(G332:H332)</f>
        <v>4</v>
      </c>
      <c r="G332" s="28"/>
      <c r="H332" s="28">
        <v>4</v>
      </c>
      <c r="I332" s="42">
        <f>SUM(J332:K332)</f>
        <v>0</v>
      </c>
      <c r="J332" s="28"/>
      <c r="K332" s="28"/>
      <c r="L332" s="42">
        <f>SUM(M332:N332)</f>
        <v>0</v>
      </c>
      <c r="M332" s="28"/>
      <c r="N332" s="28"/>
    </row>
    <row r="333" spans="1:14" ht="31.5">
      <c r="A333" s="32" t="s">
        <v>419</v>
      </c>
      <c r="B333" s="37" t="s">
        <v>289</v>
      </c>
      <c r="C333" s="37">
        <v>800</v>
      </c>
      <c r="D333" s="46" t="s">
        <v>464</v>
      </c>
      <c r="E333" s="37">
        <v>11</v>
      </c>
      <c r="F333" s="42">
        <f t="shared" si="144"/>
        <v>2044.5</v>
      </c>
      <c r="G333" s="42">
        <v>0</v>
      </c>
      <c r="H333" s="42">
        <v>2044.5</v>
      </c>
      <c r="I333" s="42">
        <f aca="true" t="shared" si="145" ref="I333:I345">SUM(J333:K333)</f>
        <v>1000</v>
      </c>
      <c r="J333" s="42">
        <v>0</v>
      </c>
      <c r="K333" s="42">
        <v>1000</v>
      </c>
      <c r="L333" s="42">
        <f aca="true" t="shared" si="146" ref="L333:L345">SUM(M333:N333)</f>
        <v>100</v>
      </c>
      <c r="M333" s="42">
        <v>0</v>
      </c>
      <c r="N333" s="42">
        <v>100</v>
      </c>
    </row>
    <row r="334" spans="1:14" ht="129.75" customHeight="1">
      <c r="A334" s="32" t="s">
        <v>77</v>
      </c>
      <c r="B334" s="109" t="s">
        <v>27</v>
      </c>
      <c r="C334" s="103">
        <v>200</v>
      </c>
      <c r="D334" s="36" t="s">
        <v>465</v>
      </c>
      <c r="E334" s="36" t="s">
        <v>940</v>
      </c>
      <c r="F334" s="42">
        <f t="shared" si="144"/>
        <v>6354.099999999999</v>
      </c>
      <c r="G334" s="42">
        <v>6036.4</v>
      </c>
      <c r="H334" s="42">
        <v>317.7</v>
      </c>
      <c r="I334" s="42">
        <f t="shared" si="145"/>
        <v>0</v>
      </c>
      <c r="J334" s="42"/>
      <c r="K334" s="42"/>
      <c r="L334" s="42">
        <f t="shared" si="146"/>
        <v>0</v>
      </c>
      <c r="M334" s="42"/>
      <c r="N334" s="42"/>
    </row>
    <row r="335" spans="1:14" ht="204.75">
      <c r="A335" s="35" t="s">
        <v>395</v>
      </c>
      <c r="B335" s="37" t="s">
        <v>956</v>
      </c>
      <c r="C335" s="37" t="s">
        <v>428</v>
      </c>
      <c r="D335" s="37" t="s">
        <v>465</v>
      </c>
      <c r="E335" s="37" t="s">
        <v>828</v>
      </c>
      <c r="F335" s="42">
        <f t="shared" si="144"/>
        <v>41872</v>
      </c>
      <c r="G335" s="42"/>
      <c r="H335" s="28">
        <f>41309+563</f>
        <v>41872</v>
      </c>
      <c r="I335" s="42">
        <f>SUM(J335:K335)</f>
        <v>40362</v>
      </c>
      <c r="J335" s="42"/>
      <c r="K335" s="42">
        <v>40362</v>
      </c>
      <c r="L335" s="42">
        <f>SUM(M335:N335)</f>
        <v>41975</v>
      </c>
      <c r="M335" s="42"/>
      <c r="N335" s="42">
        <v>41975</v>
      </c>
    </row>
    <row r="336" spans="1:14" ht="126">
      <c r="A336" s="35" t="s">
        <v>634</v>
      </c>
      <c r="B336" s="37" t="s">
        <v>956</v>
      </c>
      <c r="C336" s="37" t="s">
        <v>430</v>
      </c>
      <c r="D336" s="37" t="s">
        <v>465</v>
      </c>
      <c r="E336" s="37" t="s">
        <v>828</v>
      </c>
      <c r="F336" s="42">
        <f t="shared" si="144"/>
        <v>1424.5</v>
      </c>
      <c r="G336" s="42"/>
      <c r="H336" s="28">
        <v>1424.5</v>
      </c>
      <c r="I336" s="42">
        <f>SUM(J336:K336)</f>
        <v>1184</v>
      </c>
      <c r="J336" s="42"/>
      <c r="K336" s="42">
        <v>1184</v>
      </c>
      <c r="L336" s="42">
        <f>SUM(M336:N336)</f>
        <v>1189</v>
      </c>
      <c r="M336" s="42"/>
      <c r="N336" s="42">
        <v>1189</v>
      </c>
    </row>
    <row r="337" spans="1:14" ht="94.5">
      <c r="A337" s="35" t="s">
        <v>635</v>
      </c>
      <c r="B337" s="37" t="s">
        <v>956</v>
      </c>
      <c r="C337" s="37" t="s">
        <v>45</v>
      </c>
      <c r="D337" s="37" t="s">
        <v>465</v>
      </c>
      <c r="E337" s="37" t="s">
        <v>828</v>
      </c>
      <c r="F337" s="42">
        <f t="shared" si="144"/>
        <v>6</v>
      </c>
      <c r="G337" s="42"/>
      <c r="H337" s="42">
        <v>6</v>
      </c>
      <c r="I337" s="42">
        <f>SUM(J337:K337)</f>
        <v>6</v>
      </c>
      <c r="J337" s="42"/>
      <c r="K337" s="42">
        <v>6</v>
      </c>
      <c r="L337" s="42">
        <f>SUM(M337:N337)</f>
        <v>6</v>
      </c>
      <c r="M337" s="42"/>
      <c r="N337" s="42">
        <v>6</v>
      </c>
    </row>
    <row r="338" spans="1:14" ht="78.75">
      <c r="A338" s="35" t="s">
        <v>99</v>
      </c>
      <c r="B338" s="37" t="s">
        <v>98</v>
      </c>
      <c r="C338" s="37" t="s">
        <v>430</v>
      </c>
      <c r="D338" s="37" t="s">
        <v>465</v>
      </c>
      <c r="E338" s="37" t="s">
        <v>828</v>
      </c>
      <c r="F338" s="42">
        <f aca="true" t="shared" si="147" ref="F338:F345">SUM(G338:H338)</f>
        <v>3700</v>
      </c>
      <c r="G338" s="42"/>
      <c r="H338" s="28">
        <f>3200+500</f>
        <v>3700</v>
      </c>
      <c r="I338" s="42">
        <f t="shared" si="145"/>
        <v>0</v>
      </c>
      <c r="J338" s="42"/>
      <c r="K338" s="42"/>
      <c r="L338" s="42">
        <f t="shared" si="146"/>
        <v>0</v>
      </c>
      <c r="M338" s="42"/>
      <c r="N338" s="42"/>
    </row>
    <row r="339" spans="1:14" ht="63">
      <c r="A339" s="32" t="s">
        <v>371</v>
      </c>
      <c r="B339" s="109" t="s">
        <v>26</v>
      </c>
      <c r="C339" s="103">
        <v>500</v>
      </c>
      <c r="D339" s="36" t="s">
        <v>470</v>
      </c>
      <c r="E339" s="36" t="s">
        <v>939</v>
      </c>
      <c r="F339" s="42">
        <f t="shared" si="147"/>
        <v>2945.7</v>
      </c>
      <c r="G339" s="42">
        <v>2945.7</v>
      </c>
      <c r="H339" s="42"/>
      <c r="I339" s="42">
        <f t="shared" si="145"/>
        <v>0</v>
      </c>
      <c r="J339" s="42"/>
      <c r="K339" s="42"/>
      <c r="L339" s="42">
        <f t="shared" si="146"/>
        <v>0</v>
      </c>
      <c r="M339" s="42"/>
      <c r="N339" s="42"/>
    </row>
    <row r="340" spans="1:14" ht="65.25" customHeight="1">
      <c r="A340" s="32" t="s">
        <v>372</v>
      </c>
      <c r="B340" s="109" t="s">
        <v>25</v>
      </c>
      <c r="C340" s="103">
        <v>500</v>
      </c>
      <c r="D340" s="36" t="s">
        <v>470</v>
      </c>
      <c r="E340" s="36" t="s">
        <v>939</v>
      </c>
      <c r="F340" s="42">
        <f t="shared" si="147"/>
        <v>19251.3</v>
      </c>
      <c r="G340" s="42">
        <v>19251.3</v>
      </c>
      <c r="H340" s="42"/>
      <c r="I340" s="42">
        <f t="shared" si="145"/>
        <v>0</v>
      </c>
      <c r="J340" s="42"/>
      <c r="K340" s="42"/>
      <c r="L340" s="42">
        <f t="shared" si="146"/>
        <v>0</v>
      </c>
      <c r="M340" s="42"/>
      <c r="N340" s="42"/>
    </row>
    <row r="341" spans="1:14" ht="63">
      <c r="A341" s="106" t="s">
        <v>537</v>
      </c>
      <c r="B341" s="96" t="s">
        <v>884</v>
      </c>
      <c r="C341" s="103">
        <v>200</v>
      </c>
      <c r="D341" s="36" t="s">
        <v>59</v>
      </c>
      <c r="E341" s="36" t="s">
        <v>942</v>
      </c>
      <c r="F341" s="42">
        <f>SUM(G341:H341)</f>
        <v>300</v>
      </c>
      <c r="G341" s="42"/>
      <c r="H341" s="42">
        <v>300</v>
      </c>
      <c r="I341" s="42">
        <f>SUM(J341:K341)</f>
        <v>0</v>
      </c>
      <c r="J341" s="42"/>
      <c r="K341" s="42"/>
      <c r="L341" s="42">
        <f>SUM(M341:N341)</f>
        <v>0</v>
      </c>
      <c r="M341" s="42"/>
      <c r="N341" s="42"/>
    </row>
    <row r="342" spans="1:14" ht="165" customHeight="1">
      <c r="A342" s="35" t="s">
        <v>135</v>
      </c>
      <c r="B342" s="96" t="s">
        <v>134</v>
      </c>
      <c r="C342" s="103">
        <v>200</v>
      </c>
      <c r="D342" s="36" t="s">
        <v>59</v>
      </c>
      <c r="E342" s="36" t="s">
        <v>942</v>
      </c>
      <c r="F342" s="42">
        <f>SUM(G342:H342)</f>
        <v>282.4</v>
      </c>
      <c r="G342" s="28">
        <v>282.4</v>
      </c>
      <c r="H342" s="28"/>
      <c r="I342" s="42">
        <f>SUM(J342:K342)</f>
        <v>0</v>
      </c>
      <c r="J342" s="28"/>
      <c r="K342" s="28"/>
      <c r="L342" s="42">
        <f>SUM(M342:N342)</f>
        <v>0</v>
      </c>
      <c r="M342" s="28"/>
      <c r="N342" s="28"/>
    </row>
    <row r="343" spans="1:14" ht="47.25">
      <c r="A343" s="115" t="s">
        <v>623</v>
      </c>
      <c r="B343" s="126" t="s">
        <v>817</v>
      </c>
      <c r="C343" s="103">
        <v>600</v>
      </c>
      <c r="D343" s="36" t="s">
        <v>828</v>
      </c>
      <c r="E343" s="36" t="s">
        <v>471</v>
      </c>
      <c r="F343" s="42">
        <f t="shared" si="147"/>
        <v>494</v>
      </c>
      <c r="G343" s="28"/>
      <c r="H343" s="28">
        <v>494</v>
      </c>
      <c r="I343" s="42">
        <f t="shared" si="145"/>
        <v>0</v>
      </c>
      <c r="J343" s="28"/>
      <c r="K343" s="28"/>
      <c r="L343" s="42">
        <f t="shared" si="146"/>
        <v>0</v>
      </c>
      <c r="M343" s="118"/>
      <c r="N343" s="28"/>
    </row>
    <row r="344" spans="1:14" ht="94.5">
      <c r="A344" s="35" t="s">
        <v>873</v>
      </c>
      <c r="B344" s="96" t="s">
        <v>784</v>
      </c>
      <c r="C344" s="37" t="s">
        <v>826</v>
      </c>
      <c r="D344" s="37" t="s">
        <v>251</v>
      </c>
      <c r="E344" s="46" t="s">
        <v>464</v>
      </c>
      <c r="F344" s="42">
        <f t="shared" si="147"/>
        <v>17286</v>
      </c>
      <c r="G344" s="42">
        <v>17286</v>
      </c>
      <c r="H344" s="42"/>
      <c r="I344" s="42">
        <f t="shared" si="145"/>
        <v>17286</v>
      </c>
      <c r="J344" s="42">
        <v>17286</v>
      </c>
      <c r="K344" s="42">
        <v>0</v>
      </c>
      <c r="L344" s="42">
        <f t="shared" si="146"/>
        <v>17286</v>
      </c>
      <c r="M344" s="42">
        <v>17286</v>
      </c>
      <c r="N344" s="42">
        <v>0</v>
      </c>
    </row>
    <row r="345" spans="1:14" ht="94.5">
      <c r="A345" s="32" t="s">
        <v>755</v>
      </c>
      <c r="B345" s="96" t="s">
        <v>785</v>
      </c>
      <c r="C345" s="37" t="s">
        <v>826</v>
      </c>
      <c r="D345" s="37" t="s">
        <v>251</v>
      </c>
      <c r="E345" s="46" t="s">
        <v>464</v>
      </c>
      <c r="F345" s="42">
        <f t="shared" si="147"/>
        <v>4999</v>
      </c>
      <c r="G345" s="42"/>
      <c r="H345" s="42">
        <v>4999</v>
      </c>
      <c r="I345" s="42">
        <f t="shared" si="145"/>
        <v>4469</v>
      </c>
      <c r="J345" s="42"/>
      <c r="K345" s="42">
        <v>4469</v>
      </c>
      <c r="L345" s="42">
        <f t="shared" si="146"/>
        <v>4469</v>
      </c>
      <c r="M345" s="42"/>
      <c r="N345" s="42">
        <v>4469</v>
      </c>
    </row>
    <row r="346" spans="1:14" s="40" customFormat="1" ht="15.75">
      <c r="A346" s="122" t="s">
        <v>846</v>
      </c>
      <c r="B346" s="123"/>
      <c r="C346" s="123"/>
      <c r="D346" s="123"/>
      <c r="E346" s="123"/>
      <c r="F346" s="43">
        <f aca="true" t="shared" si="148" ref="F346:N346">SUM(F10,F29,F80,F175,F219,F232,F245,F273,F284,F296,F302,F309,F317)</f>
        <v>1322195.9</v>
      </c>
      <c r="G346" s="43">
        <f t="shared" si="148"/>
        <v>787227.9999999999</v>
      </c>
      <c r="H346" s="43">
        <f t="shared" si="148"/>
        <v>534967.9</v>
      </c>
      <c r="I346" s="43">
        <f t="shared" si="148"/>
        <v>1159056.7999999998</v>
      </c>
      <c r="J346" s="43">
        <f t="shared" si="148"/>
        <v>703349.6999999998</v>
      </c>
      <c r="K346" s="43">
        <f t="shared" si="148"/>
        <v>455707.1</v>
      </c>
      <c r="L346" s="43">
        <f t="shared" si="148"/>
        <v>1065919.4</v>
      </c>
      <c r="M346" s="43">
        <f t="shared" si="148"/>
        <v>614224.8</v>
      </c>
      <c r="N346" s="43">
        <f t="shared" si="148"/>
        <v>451694.6</v>
      </c>
    </row>
    <row r="347" spans="7:14" ht="15.75">
      <c r="G347" s="45"/>
      <c r="H347" s="45"/>
      <c r="J347" s="45"/>
      <c r="K347" s="45"/>
      <c r="M347" s="45"/>
      <c r="N347" s="45"/>
    </row>
    <row r="348" spans="7:8" ht="15.75">
      <c r="G348" s="45"/>
      <c r="H348" s="45"/>
    </row>
    <row r="349" spans="7:8" ht="15.75">
      <c r="G349" s="45"/>
      <c r="H349" s="45"/>
    </row>
    <row r="351" spans="7:14" ht="15.75">
      <c r="G351" s="45"/>
      <c r="H351" s="45"/>
      <c r="J351" s="45"/>
      <c r="K351" s="45"/>
      <c r="M351" s="45"/>
      <c r="N351" s="45"/>
    </row>
    <row r="352" spans="7:11" ht="15.75">
      <c r="G352" s="45"/>
      <c r="H352" s="45"/>
      <c r="J352" s="45"/>
      <c r="K352" s="45"/>
    </row>
  </sheetData>
  <sheetProtection/>
  <mergeCells count="19"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L1"/>
    <mergeCell ref="A2:L2"/>
    <mergeCell ref="A3:L3"/>
    <mergeCell ref="A6:L6"/>
    <mergeCell ref="A4:M4"/>
  </mergeCells>
  <printOptions/>
  <pageMargins left="0.5905511811023623" right="0" top="0.3937007874015748" bottom="0.1968503937007874" header="0" footer="0"/>
  <pageSetup firstPageNumber="164" useFirstPageNumber="1" horizontalDpi="600" verticalDpi="600" orientation="portrait" paperSize="9" scale="95" r:id="rId1"/>
  <headerFooter alignWithMargins="0">
    <oddHeader>&amp;C&amp;P</oddHeader>
  </headerFooter>
  <rowBreaks count="1" manualBreakCount="1">
    <brk id="33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9.25390625" style="10" customWidth="1"/>
    <col min="2" max="2" width="5.875" style="10" customWidth="1"/>
    <col min="3" max="3" width="6.00390625" style="10" customWidth="1"/>
    <col min="4" max="4" width="11.75390625" style="10" customWidth="1"/>
    <col min="5" max="5" width="13.375" style="10" customWidth="1"/>
    <col min="6" max="6" width="12.125" style="10" customWidth="1"/>
    <col min="7" max="7" width="9.125" style="10" customWidth="1"/>
    <col min="8" max="11" width="0" style="10" hidden="1" customWidth="1"/>
    <col min="12" max="16384" width="9.125" style="10" customWidth="1"/>
  </cols>
  <sheetData>
    <row r="1" spans="1:6" s="1" customFormat="1" ht="18.75">
      <c r="A1" s="219" t="s">
        <v>337</v>
      </c>
      <c r="B1" s="219"/>
      <c r="C1" s="219"/>
      <c r="D1" s="219"/>
      <c r="E1" s="219"/>
      <c r="F1" s="219"/>
    </row>
    <row r="2" spans="1:6" s="1" customFormat="1" ht="18.75">
      <c r="A2" s="219" t="s">
        <v>290</v>
      </c>
      <c r="B2" s="219"/>
      <c r="C2" s="219"/>
      <c r="D2" s="219"/>
      <c r="E2" s="219"/>
      <c r="F2" s="219"/>
    </row>
    <row r="3" spans="1:6" s="1" customFormat="1" ht="18.75">
      <c r="A3" s="219" t="s">
        <v>291</v>
      </c>
      <c r="B3" s="219"/>
      <c r="C3" s="219"/>
      <c r="D3" s="219"/>
      <c r="E3" s="219"/>
      <c r="F3" s="219"/>
    </row>
    <row r="4" spans="1:6" s="26" customFormat="1" ht="18.75">
      <c r="A4" s="204" t="s">
        <v>293</v>
      </c>
      <c r="B4" s="204"/>
      <c r="C4" s="204"/>
      <c r="D4" s="204"/>
      <c r="E4" s="204"/>
      <c r="F4" s="204"/>
    </row>
    <row r="5" spans="1:4" s="1" customFormat="1" ht="18.75">
      <c r="A5" s="2"/>
      <c r="B5" s="3"/>
      <c r="C5" s="3"/>
      <c r="D5" s="16"/>
    </row>
    <row r="6" spans="1:10" s="1" customFormat="1" ht="103.5" customHeight="1">
      <c r="A6" s="203" t="s">
        <v>388</v>
      </c>
      <c r="B6" s="203"/>
      <c r="C6" s="203"/>
      <c r="D6" s="203"/>
      <c r="E6" s="203"/>
      <c r="F6" s="203"/>
      <c r="H6" s="218" t="s">
        <v>900</v>
      </c>
      <c r="I6" s="218"/>
      <c r="J6" s="218"/>
    </row>
    <row r="7" spans="1:3" s="1" customFormat="1" ht="24.75" customHeight="1">
      <c r="A7" s="5"/>
      <c r="B7" s="4"/>
      <c r="C7" s="4"/>
    </row>
    <row r="8" spans="1:6" s="8" customFormat="1" ht="15.75">
      <c r="A8" s="6"/>
      <c r="B8" s="7"/>
      <c r="C8" s="7"/>
      <c r="D8" s="217" t="s">
        <v>840</v>
      </c>
      <c r="E8" s="217"/>
      <c r="F8" s="217"/>
    </row>
    <row r="9" spans="1:6" s="8" customFormat="1" ht="15.75">
      <c r="A9" s="216" t="s">
        <v>841</v>
      </c>
      <c r="B9" s="212" t="s">
        <v>842</v>
      </c>
      <c r="C9" s="212" t="s">
        <v>223</v>
      </c>
      <c r="D9" s="213" t="s">
        <v>901</v>
      </c>
      <c r="E9" s="213" t="s">
        <v>448</v>
      </c>
      <c r="F9" s="213" t="s">
        <v>323</v>
      </c>
    </row>
    <row r="10" spans="1:6" ht="12.75" customHeight="1">
      <c r="A10" s="216"/>
      <c r="B10" s="212"/>
      <c r="C10" s="212"/>
      <c r="D10" s="214"/>
      <c r="E10" s="214"/>
      <c r="F10" s="214"/>
    </row>
    <row r="11" spans="1:6" ht="10.5" customHeight="1">
      <c r="A11" s="216"/>
      <c r="B11" s="212"/>
      <c r="C11" s="212"/>
      <c r="D11" s="215"/>
      <c r="E11" s="215"/>
      <c r="F11" s="215"/>
    </row>
    <row r="12" spans="1:6" s="15" customFormat="1" ht="15.75">
      <c r="A12" s="11" t="s">
        <v>469</v>
      </c>
      <c r="B12" s="14"/>
      <c r="C12" s="14"/>
      <c r="D12" s="22">
        <f>SUM(D15,D18,D21,D23)</f>
        <v>271215</v>
      </c>
      <c r="E12" s="22">
        <f>SUM(E15,E18,E21,E23)</f>
        <v>188751.9</v>
      </c>
      <c r="F12" s="22">
        <f>SUM(F15,F18,F21,F23)</f>
        <v>95078</v>
      </c>
    </row>
    <row r="13" spans="1:6" s="15" customFormat="1" ht="15.75">
      <c r="A13" s="31" t="s">
        <v>774</v>
      </c>
      <c r="B13" s="14" t="s">
        <v>470</v>
      </c>
      <c r="C13" s="14"/>
      <c r="D13" s="22">
        <f>D14</f>
        <v>0</v>
      </c>
      <c r="E13" s="22">
        <f>E14</f>
        <v>0</v>
      </c>
      <c r="F13" s="22">
        <f>F14</f>
        <v>586.5</v>
      </c>
    </row>
    <row r="14" spans="1:6" ht="15.75">
      <c r="A14" s="21" t="s">
        <v>51</v>
      </c>
      <c r="B14" s="9" t="s">
        <v>470</v>
      </c>
      <c r="C14" s="9" t="s">
        <v>939</v>
      </c>
      <c r="D14" s="23">
        <v>0</v>
      </c>
      <c r="E14" s="23">
        <v>0</v>
      </c>
      <c r="F14" s="23">
        <v>586.5</v>
      </c>
    </row>
    <row r="15" spans="1:6" s="15" customFormat="1" ht="15.75">
      <c r="A15" s="11" t="s">
        <v>52</v>
      </c>
      <c r="B15" s="14" t="s">
        <v>487</v>
      </c>
      <c r="C15" s="17"/>
      <c r="D15" s="47">
        <f>SUM(D16:D17)</f>
        <v>194260.6</v>
      </c>
      <c r="E15" s="47">
        <f>SUM(E16:E17)</f>
        <v>129680.1</v>
      </c>
      <c r="F15" s="47">
        <f>SUM(F16:F17)</f>
        <v>83559</v>
      </c>
    </row>
    <row r="16" spans="1:6" s="15" customFormat="1" ht="15.75">
      <c r="A16" s="21" t="s">
        <v>254</v>
      </c>
      <c r="B16" s="9" t="s">
        <v>487</v>
      </c>
      <c r="C16" s="9" t="s">
        <v>464</v>
      </c>
      <c r="D16" s="48">
        <v>67643</v>
      </c>
      <c r="E16" s="48">
        <v>61181</v>
      </c>
      <c r="F16" s="48"/>
    </row>
    <row r="17" spans="1:6" ht="15.75">
      <c r="A17" s="12" t="s">
        <v>255</v>
      </c>
      <c r="B17" s="9" t="s">
        <v>487</v>
      </c>
      <c r="C17" s="9" t="s">
        <v>471</v>
      </c>
      <c r="D17" s="48">
        <v>126617.6</v>
      </c>
      <c r="E17" s="48">
        <v>68499.1</v>
      </c>
      <c r="F17" s="48">
        <v>83559</v>
      </c>
    </row>
    <row r="18" spans="1:6" s="15" customFormat="1" ht="15.75">
      <c r="A18" s="13" t="s">
        <v>259</v>
      </c>
      <c r="B18" s="14" t="s">
        <v>941</v>
      </c>
      <c r="C18" s="17"/>
      <c r="D18" s="47">
        <f>SUM(D19:D20)</f>
        <v>47670.6</v>
      </c>
      <c r="E18" s="47">
        <f>SUM(E19:E20)</f>
        <v>40000</v>
      </c>
      <c r="F18" s="47">
        <f>SUM(F19:F20)</f>
        <v>0</v>
      </c>
    </row>
    <row r="19" spans="1:6" ht="15.75">
      <c r="A19" s="12" t="s">
        <v>260</v>
      </c>
      <c r="B19" s="9" t="s">
        <v>941</v>
      </c>
      <c r="C19" s="9" t="s">
        <v>464</v>
      </c>
      <c r="D19" s="48">
        <v>44243.6</v>
      </c>
      <c r="E19" s="48">
        <v>40000</v>
      </c>
      <c r="F19" s="48">
        <v>0</v>
      </c>
    </row>
    <row r="20" spans="1:6" ht="31.5">
      <c r="A20" s="21" t="s">
        <v>261</v>
      </c>
      <c r="B20" s="9" t="s">
        <v>941</v>
      </c>
      <c r="C20" s="9" t="s">
        <v>465</v>
      </c>
      <c r="D20" s="48">
        <v>3427</v>
      </c>
      <c r="E20" s="48">
        <v>0</v>
      </c>
      <c r="F20" s="48">
        <v>0</v>
      </c>
    </row>
    <row r="21" spans="1:6" s="15" customFormat="1" ht="15.75">
      <c r="A21" s="27" t="s">
        <v>308</v>
      </c>
      <c r="B21" s="14" t="s">
        <v>940</v>
      </c>
      <c r="C21" s="14" t="s">
        <v>445</v>
      </c>
      <c r="D21" s="47">
        <f>D22</f>
        <v>2528.9</v>
      </c>
      <c r="E21" s="47">
        <f>E22</f>
        <v>0</v>
      </c>
      <c r="F21" s="47">
        <f>F22</f>
        <v>0</v>
      </c>
    </row>
    <row r="22" spans="1:6" ht="31.5">
      <c r="A22" s="32" t="s">
        <v>309</v>
      </c>
      <c r="B22" s="9" t="s">
        <v>446</v>
      </c>
      <c r="C22" s="9" t="s">
        <v>940</v>
      </c>
      <c r="D22" s="48">
        <v>2528.9</v>
      </c>
      <c r="E22" s="48">
        <v>0</v>
      </c>
      <c r="F22" s="48">
        <v>0</v>
      </c>
    </row>
    <row r="23" spans="1:6" s="15" customFormat="1" ht="15.75">
      <c r="A23" s="11" t="s">
        <v>54</v>
      </c>
      <c r="B23" s="18">
        <v>10</v>
      </c>
      <c r="C23" s="19"/>
      <c r="D23" s="29">
        <f>D24</f>
        <v>26754.9</v>
      </c>
      <c r="E23" s="24">
        <f>E24</f>
        <v>19071.8</v>
      </c>
      <c r="F23" s="24">
        <f>F24</f>
        <v>11519</v>
      </c>
    </row>
    <row r="24" spans="1:6" ht="15.75">
      <c r="A24" s="12" t="s">
        <v>58</v>
      </c>
      <c r="B24" s="20">
        <v>10</v>
      </c>
      <c r="C24" s="20" t="s">
        <v>465</v>
      </c>
      <c r="D24" s="28">
        <v>26754.9</v>
      </c>
      <c r="E24" s="25">
        <v>19071.8</v>
      </c>
      <c r="F24" s="25">
        <v>11519</v>
      </c>
    </row>
    <row r="27" ht="12.75">
      <c r="D27" s="30"/>
    </row>
  </sheetData>
  <sheetProtection/>
  <mergeCells count="13">
    <mergeCell ref="A6:F6"/>
    <mergeCell ref="D8:F8"/>
    <mergeCell ref="H6:J6"/>
    <mergeCell ref="A1:F1"/>
    <mergeCell ref="A2:F2"/>
    <mergeCell ref="A3:F3"/>
    <mergeCell ref="A4:F4"/>
    <mergeCell ref="C9:C11"/>
    <mergeCell ref="E9:E11"/>
    <mergeCell ref="F9:F11"/>
    <mergeCell ref="A9:A11"/>
    <mergeCell ref="B9:B11"/>
    <mergeCell ref="D9:D11"/>
  </mergeCells>
  <printOptions/>
  <pageMargins left="0.984251968503937" right="0" top="0.5905511811023623" bottom="0.1968503937007874" header="0" footer="0"/>
  <pageSetup firstPageNumber="212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875" style="171" customWidth="1"/>
    <col min="2" max="2" width="47.375" style="172" customWidth="1"/>
    <col min="3" max="3" width="12.875" style="171" customWidth="1"/>
    <col min="4" max="4" width="13.25390625" style="171" customWidth="1"/>
    <col min="5" max="5" width="12.75390625" style="171" customWidth="1"/>
    <col min="6" max="16384" width="9.125" style="171" customWidth="1"/>
  </cols>
  <sheetData>
    <row r="1" spans="1:5" ht="18.75">
      <c r="A1" s="195" t="s">
        <v>338</v>
      </c>
      <c r="B1" s="195"/>
      <c r="C1" s="195"/>
      <c r="D1" s="195"/>
      <c r="E1" s="195"/>
    </row>
    <row r="2" spans="1:5" ht="18.75">
      <c r="A2" s="195" t="s">
        <v>340</v>
      </c>
      <c r="B2" s="195"/>
      <c r="C2" s="195"/>
      <c r="D2" s="195"/>
      <c r="E2" s="195"/>
    </row>
    <row r="3" spans="1:5" ht="18.75">
      <c r="A3" s="195" t="s">
        <v>291</v>
      </c>
      <c r="B3" s="195"/>
      <c r="C3" s="195"/>
      <c r="D3" s="195"/>
      <c r="E3" s="195"/>
    </row>
    <row r="4" spans="1:5" ht="18.75">
      <c r="A4" s="195" t="s">
        <v>293</v>
      </c>
      <c r="B4" s="195"/>
      <c r="C4" s="195"/>
      <c r="D4" s="195"/>
      <c r="E4" s="195"/>
    </row>
    <row r="6" spans="1:5" ht="58.5" customHeight="1">
      <c r="A6" s="194" t="s">
        <v>920</v>
      </c>
      <c r="B6" s="194"/>
      <c r="C6" s="194"/>
      <c r="D6" s="194"/>
      <c r="E6" s="194"/>
    </row>
    <row r="8" spans="1:5" ht="18.75">
      <c r="A8" s="175"/>
      <c r="B8" s="176"/>
      <c r="C8" s="193" t="s">
        <v>840</v>
      </c>
      <c r="D8" s="193"/>
      <c r="E8" s="193"/>
    </row>
    <row r="9" spans="1:5" ht="32.25">
      <c r="A9" s="177" t="s">
        <v>141</v>
      </c>
      <c r="B9" s="178" t="s">
        <v>841</v>
      </c>
      <c r="C9" s="177" t="s">
        <v>901</v>
      </c>
      <c r="D9" s="177" t="s">
        <v>448</v>
      </c>
      <c r="E9" s="177" t="s">
        <v>323</v>
      </c>
    </row>
    <row r="10" spans="1:5" ht="18.75">
      <c r="A10" s="179"/>
      <c r="B10" s="178" t="s">
        <v>921</v>
      </c>
      <c r="C10" s="179"/>
      <c r="D10" s="179"/>
      <c r="E10" s="179"/>
    </row>
    <row r="11" spans="1:5" ht="113.25" customHeight="1">
      <c r="A11" s="179" t="s">
        <v>148</v>
      </c>
      <c r="B11" s="180" t="s">
        <v>922</v>
      </c>
      <c r="C11" s="25">
        <v>8234</v>
      </c>
      <c r="D11" s="25">
        <v>8307</v>
      </c>
      <c r="E11" s="25">
        <v>8166</v>
      </c>
    </row>
    <row r="12" spans="1:5" ht="31.5">
      <c r="A12" s="179"/>
      <c r="B12" s="180" t="s">
        <v>923</v>
      </c>
      <c r="C12" s="25">
        <v>8234</v>
      </c>
      <c r="D12" s="25">
        <v>8307</v>
      </c>
      <c r="E12" s="25">
        <v>8166</v>
      </c>
    </row>
    <row r="13" spans="1:5" ht="31.5">
      <c r="A13" s="179" t="s">
        <v>149</v>
      </c>
      <c r="B13" s="180" t="s">
        <v>924</v>
      </c>
      <c r="C13" s="25">
        <v>5890.6</v>
      </c>
      <c r="D13" s="25"/>
      <c r="E13" s="25"/>
    </row>
    <row r="14" spans="1:5" ht="93" customHeight="1">
      <c r="A14" s="179" t="s">
        <v>151</v>
      </c>
      <c r="B14" s="180" t="s">
        <v>925</v>
      </c>
      <c r="C14" s="25">
        <v>6463</v>
      </c>
      <c r="D14" s="25">
        <v>6520</v>
      </c>
      <c r="E14" s="25">
        <v>6406</v>
      </c>
    </row>
    <row r="15" spans="1:5" ht="63.75" customHeight="1">
      <c r="A15" s="179" t="s">
        <v>152</v>
      </c>
      <c r="B15" s="180" t="s">
        <v>926</v>
      </c>
      <c r="C15" s="25">
        <v>6036.4</v>
      </c>
      <c r="D15" s="25"/>
      <c r="E15" s="25"/>
    </row>
    <row r="16" spans="1:5" ht="18.75">
      <c r="A16" s="181"/>
      <c r="B16" s="182" t="s">
        <v>927</v>
      </c>
      <c r="C16" s="24">
        <f>SUM(C12:C15)</f>
        <v>26624</v>
      </c>
      <c r="D16" s="24">
        <f>SUM(D12:D15)</f>
        <v>14827</v>
      </c>
      <c r="E16" s="24">
        <f>SUM(E12:E15)</f>
        <v>14572</v>
      </c>
    </row>
    <row r="17" spans="1:5" ht="18.75">
      <c r="A17" s="179"/>
      <c r="B17" s="178" t="s">
        <v>928</v>
      </c>
      <c r="C17" s="25"/>
      <c r="D17" s="25"/>
      <c r="E17" s="25"/>
    </row>
    <row r="18" spans="1:5" ht="34.5" customHeight="1">
      <c r="A18" s="179" t="s">
        <v>148</v>
      </c>
      <c r="B18" s="180" t="s">
        <v>929</v>
      </c>
      <c r="C18" s="25">
        <v>20269.9</v>
      </c>
      <c r="D18" s="25">
        <v>14827</v>
      </c>
      <c r="E18" s="25">
        <v>14572</v>
      </c>
    </row>
    <row r="19" spans="1:5" ht="55.5" customHeight="1">
      <c r="A19" s="179" t="s">
        <v>149</v>
      </c>
      <c r="B19" s="180" t="s">
        <v>930</v>
      </c>
      <c r="C19" s="25"/>
      <c r="D19" s="25"/>
      <c r="E19" s="25"/>
    </row>
    <row r="20" spans="1:5" ht="64.5" customHeight="1">
      <c r="A20" s="179" t="s">
        <v>151</v>
      </c>
      <c r="B20" s="180" t="s">
        <v>931</v>
      </c>
      <c r="C20" s="25">
        <v>6354.1</v>
      </c>
      <c r="D20" s="25"/>
      <c r="E20" s="25"/>
    </row>
    <row r="21" spans="1:5" ht="18.75">
      <c r="A21" s="181"/>
      <c r="B21" s="182" t="s">
        <v>932</v>
      </c>
      <c r="C21" s="24">
        <f>SUM(C18:C20)</f>
        <v>26624</v>
      </c>
      <c r="D21" s="24">
        <v>14827</v>
      </c>
      <c r="E21" s="24">
        <v>14572</v>
      </c>
    </row>
    <row r="22" spans="1:5" ht="18.75">
      <c r="A22" s="173"/>
      <c r="B22" s="174"/>
      <c r="C22" s="173"/>
      <c r="D22" s="173"/>
      <c r="E22" s="173"/>
    </row>
  </sheetData>
  <sheetProtection/>
  <mergeCells count="6">
    <mergeCell ref="C8:E8"/>
    <mergeCell ref="A6:E6"/>
    <mergeCell ref="A1:E1"/>
    <mergeCell ref="A2:E2"/>
    <mergeCell ref="A3:E3"/>
    <mergeCell ref="A4:E4"/>
  </mergeCells>
  <printOptions/>
  <pageMargins left="0.984251968503937" right="0" top="0.5905511811023623" bottom="0.1968503937007874" header="0" footer="0"/>
  <pageSetup firstPageNumber="2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.875" style="1" customWidth="1"/>
    <col min="2" max="2" width="6.75390625" style="1" customWidth="1"/>
    <col min="3" max="3" width="42.75390625" style="60" customWidth="1"/>
    <col min="4" max="4" width="11.125" style="1" customWidth="1"/>
    <col min="5" max="5" width="11.375" style="1" customWidth="1"/>
    <col min="6" max="6" width="11.25390625" style="1" customWidth="1"/>
    <col min="7" max="7" width="9.125" style="1" customWidth="1"/>
    <col min="8" max="9" width="0" style="1" hidden="1" customWidth="1"/>
    <col min="10" max="16384" width="9.125" style="1" customWidth="1"/>
  </cols>
  <sheetData>
    <row r="1" spans="3:6" ht="18.75">
      <c r="C1" s="227" t="s">
        <v>339</v>
      </c>
      <c r="D1" s="227"/>
      <c r="E1" s="227"/>
      <c r="F1" s="227"/>
    </row>
    <row r="2" spans="3:6" ht="18.75">
      <c r="C2" s="227" t="s">
        <v>340</v>
      </c>
      <c r="D2" s="227"/>
      <c r="E2" s="227"/>
      <c r="F2" s="227"/>
    </row>
    <row r="3" spans="3:6" ht="18.75">
      <c r="C3" s="227" t="s">
        <v>291</v>
      </c>
      <c r="D3" s="227"/>
      <c r="E3" s="227"/>
      <c r="F3" s="227"/>
    </row>
    <row r="4" spans="3:6" ht="18.75">
      <c r="C4" s="229" t="s">
        <v>293</v>
      </c>
      <c r="D4" s="229"/>
      <c r="E4" s="229"/>
      <c r="F4" s="229"/>
    </row>
    <row r="5" spans="3:4" ht="18.75">
      <c r="C5" s="49"/>
      <c r="D5" s="50"/>
    </row>
    <row r="6" spans="3:6" ht="18.75">
      <c r="C6" s="227"/>
      <c r="D6" s="227"/>
      <c r="E6" s="227"/>
      <c r="F6" s="227"/>
    </row>
    <row r="7" spans="2:6" ht="18.75">
      <c r="B7" s="228"/>
      <c r="C7" s="228"/>
      <c r="D7" s="228"/>
      <c r="E7" s="228"/>
      <c r="F7" s="228"/>
    </row>
    <row r="8" spans="2:6" ht="72.75" customHeight="1">
      <c r="B8" s="220" t="s">
        <v>147</v>
      </c>
      <c r="C8" s="220"/>
      <c r="D8" s="220"/>
      <c r="E8" s="220"/>
      <c r="F8" s="220"/>
    </row>
    <row r="9" spans="2:4" ht="18.75">
      <c r="B9" s="51"/>
      <c r="C9" s="52"/>
      <c r="D9" s="51"/>
    </row>
    <row r="10" spans="2:6" ht="18.75">
      <c r="B10" s="51"/>
      <c r="C10" s="52"/>
      <c r="F10" s="53" t="s">
        <v>840</v>
      </c>
    </row>
    <row r="11" spans="2:6" ht="18.75">
      <c r="B11" s="221" t="s">
        <v>141</v>
      </c>
      <c r="C11" s="223" t="s">
        <v>142</v>
      </c>
      <c r="D11" s="225" t="s">
        <v>901</v>
      </c>
      <c r="E11" s="225" t="s">
        <v>448</v>
      </c>
      <c r="F11" s="225" t="s">
        <v>323</v>
      </c>
    </row>
    <row r="12" spans="2:6" ht="18.75">
      <c r="B12" s="222"/>
      <c r="C12" s="224"/>
      <c r="D12" s="226"/>
      <c r="E12" s="226"/>
      <c r="F12" s="226"/>
    </row>
    <row r="13" spans="2:9" ht="18.75">
      <c r="B13" s="54" t="s">
        <v>148</v>
      </c>
      <c r="C13" s="55" t="s">
        <v>143</v>
      </c>
      <c r="D13" s="56">
        <v>2397</v>
      </c>
      <c r="E13" s="56">
        <v>2183</v>
      </c>
      <c r="F13" s="56">
        <v>2183</v>
      </c>
      <c r="H13" s="1">
        <f>D13/7/846</f>
        <v>0.40476190476190477</v>
      </c>
      <c r="I13" s="1">
        <f>E13/7/846</f>
        <v>0.3686254643701452</v>
      </c>
    </row>
    <row r="14" spans="2:9" ht="18.75">
      <c r="B14" s="54" t="s">
        <v>149</v>
      </c>
      <c r="C14" s="57" t="s">
        <v>150</v>
      </c>
      <c r="D14" s="56">
        <v>2867</v>
      </c>
      <c r="E14" s="56">
        <v>2619</v>
      </c>
      <c r="F14" s="56">
        <v>2619</v>
      </c>
      <c r="H14" s="1">
        <f>D14/7/1054</f>
        <v>0.3885876931417728</v>
      </c>
      <c r="I14" s="1">
        <f>E14/7/1054</f>
        <v>0.3549742477636216</v>
      </c>
    </row>
    <row r="15" spans="2:9" ht="37.5">
      <c r="B15" s="54" t="s">
        <v>151</v>
      </c>
      <c r="C15" s="57" t="s">
        <v>144</v>
      </c>
      <c r="D15" s="56">
        <f>2018+250</f>
        <v>2268</v>
      </c>
      <c r="E15" s="56">
        <v>1767</v>
      </c>
      <c r="F15" s="56">
        <v>1767</v>
      </c>
      <c r="H15" s="1">
        <f>D15/7/980</f>
        <v>0.3306122448979592</v>
      </c>
      <c r="I15" s="1">
        <f>E15/7/980</f>
        <v>0.2575801749271137</v>
      </c>
    </row>
    <row r="16" spans="2:9" ht="22.5" customHeight="1">
      <c r="B16" s="54" t="s">
        <v>152</v>
      </c>
      <c r="C16" s="57" t="s">
        <v>153</v>
      </c>
      <c r="D16" s="56">
        <v>5009</v>
      </c>
      <c r="E16" s="56">
        <v>5346</v>
      </c>
      <c r="F16" s="56">
        <v>5346</v>
      </c>
      <c r="H16" s="1">
        <f>D16/7/1162</f>
        <v>0.6158101794934842</v>
      </c>
      <c r="I16" s="1">
        <f>E16/7/1162</f>
        <v>0.6572412097369068</v>
      </c>
    </row>
    <row r="17" spans="2:9" ht="18.75">
      <c r="B17" s="54" t="s">
        <v>154</v>
      </c>
      <c r="C17" s="57" t="s">
        <v>145</v>
      </c>
      <c r="D17" s="56">
        <f>3189+280</f>
        <v>3469</v>
      </c>
      <c r="E17" s="56">
        <v>3384</v>
      </c>
      <c r="F17" s="56">
        <v>3384</v>
      </c>
      <c r="H17" s="1">
        <f>D17/7/915</f>
        <v>0.541608118657299</v>
      </c>
      <c r="I17" s="1">
        <f>E17/7/915</f>
        <v>0.5283372365339578</v>
      </c>
    </row>
    <row r="18" spans="2:9" ht="18.75">
      <c r="B18" s="54" t="s">
        <v>155</v>
      </c>
      <c r="C18" s="57" t="s">
        <v>156</v>
      </c>
      <c r="D18" s="56">
        <v>3238</v>
      </c>
      <c r="E18" s="56">
        <v>3425</v>
      </c>
      <c r="F18" s="56">
        <v>3425</v>
      </c>
      <c r="H18" s="1">
        <f>D18/7/1030</f>
        <v>0.44909847434119277</v>
      </c>
      <c r="I18" s="1">
        <f>E18/7/1030</f>
        <v>0.4750346740638003</v>
      </c>
    </row>
    <row r="19" spans="2:9" ht="18.75">
      <c r="B19" s="54" t="s">
        <v>157</v>
      </c>
      <c r="C19" s="57" t="s">
        <v>158</v>
      </c>
      <c r="D19" s="56">
        <v>3037</v>
      </c>
      <c r="E19" s="56">
        <v>3031</v>
      </c>
      <c r="F19" s="56">
        <v>3031</v>
      </c>
      <c r="H19" s="1">
        <f>D19/7/750</f>
        <v>0.5784761904761905</v>
      </c>
      <c r="I19" s="1">
        <f>E19/7/750</f>
        <v>0.5773333333333334</v>
      </c>
    </row>
    <row r="20" spans="2:6" ht="33.75" customHeight="1">
      <c r="B20" s="56"/>
      <c r="C20" s="58" t="s">
        <v>146</v>
      </c>
      <c r="D20" s="59">
        <f>SUM(D13:D19)</f>
        <v>22285</v>
      </c>
      <c r="E20" s="59">
        <f>SUM(E13:E19)</f>
        <v>21755</v>
      </c>
      <c r="F20" s="59">
        <f>SUM(F13:F19)</f>
        <v>21755</v>
      </c>
    </row>
  </sheetData>
  <sheetProtection/>
  <mergeCells count="12">
    <mergeCell ref="C6:F6"/>
    <mergeCell ref="B7:F7"/>
    <mergeCell ref="C1:F1"/>
    <mergeCell ref="C2:F2"/>
    <mergeCell ref="C3:F3"/>
    <mergeCell ref="C4:F4"/>
    <mergeCell ref="B8:F8"/>
    <mergeCell ref="B11:B12"/>
    <mergeCell ref="C11:C12"/>
    <mergeCell ref="D11:D12"/>
    <mergeCell ref="E11:E12"/>
    <mergeCell ref="F11:F12"/>
  </mergeCells>
  <printOptions/>
  <pageMargins left="1.1023622047244095" right="0.5118110236220472" top="0.35433070866141736" bottom="0.7480314960629921" header="0.31496062992125984" footer="0.31496062992125984"/>
  <pageSetup firstPageNumber="214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2022-04-29T10:48:33Z</cp:lastPrinted>
  <dcterms:created xsi:type="dcterms:W3CDTF">2015-11-11T12:43:13Z</dcterms:created>
  <dcterms:modified xsi:type="dcterms:W3CDTF">2022-04-29T10:49:31Z</dcterms:modified>
  <cp:category/>
  <cp:version/>
  <cp:contentType/>
  <cp:contentStatus/>
</cp:coreProperties>
</file>